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3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4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5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10.0.4.13\Data-N$\210193\20_Planning\"/>
    </mc:Choice>
  </mc:AlternateContent>
  <xr:revisionPtr revIDLastSave="0" documentId="8_{453332BC-A7EE-46FF-8554-6921BD51A4FF}" xr6:coauthVersionLast="47" xr6:coauthVersionMax="47" xr10:uidLastSave="{00000000-0000-0000-0000-000000000000}"/>
  <bookViews>
    <workbookView xWindow="28680" yWindow="2610" windowWidth="29040" windowHeight="15840" xr2:uid="{00000000-000D-0000-FFFF-FFFF00000000}"/>
  </bookViews>
  <sheets>
    <sheet name="Temp" sheetId="3" r:id="rId1"/>
    <sheet name="DO" sheetId="2" r:id="rId2"/>
    <sheet name="pH" sheetId="7" r:id="rId3"/>
    <sheet name="Secchi" sheetId="4" r:id="rId4"/>
    <sheet name="Lab" sheetId="1" r:id="rId5"/>
    <sheet name="Zoo" sheetId="5" r:id="rId6"/>
    <sheet name="Algae" sheetId="6" r:id="rId7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2" i="6" l="1"/>
  <c r="H42" i="6"/>
  <c r="M44" i="6"/>
  <c r="H44" i="6"/>
  <c r="C44" i="6"/>
  <c r="M43" i="6"/>
  <c r="H43" i="6"/>
  <c r="C43" i="6"/>
  <c r="C42" i="6"/>
  <c r="AJ13" i="1"/>
  <c r="AJ12" i="1"/>
  <c r="C26" i="7"/>
  <c r="B26" i="7"/>
  <c r="C23" i="7"/>
  <c r="B23" i="7"/>
  <c r="C20" i="7"/>
  <c r="B20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S29" i="1"/>
  <c r="AS28" i="1"/>
  <c r="AS25" i="1"/>
  <c r="AS24" i="1"/>
  <c r="AS21" i="1"/>
  <c r="AS20" i="1"/>
  <c r="AR29" i="1"/>
  <c r="AR28" i="1"/>
  <c r="AR25" i="1"/>
  <c r="AR24" i="1"/>
  <c r="AR21" i="1"/>
  <c r="AR20" i="1"/>
  <c r="O9" i="3"/>
  <c r="C16" i="5"/>
  <c r="C17" i="5"/>
  <c r="C15" i="5"/>
  <c r="C10" i="5"/>
  <c r="C11" i="5"/>
  <c r="C12" i="5"/>
  <c r="C9" i="5"/>
  <c r="C4" i="5"/>
  <c r="C5" i="5"/>
  <c r="C6" i="5"/>
  <c r="C3" i="5"/>
  <c r="M13" i="6"/>
  <c r="M15" i="6"/>
  <c r="M14" i="6"/>
  <c r="M12" i="6"/>
  <c r="M11" i="6"/>
  <c r="M10" i="6"/>
  <c r="M9" i="6"/>
  <c r="M8" i="6"/>
  <c r="M7" i="6"/>
  <c r="M6" i="6"/>
  <c r="M5" i="6"/>
  <c r="M4" i="6"/>
  <c r="M3" i="6"/>
  <c r="C15" i="6"/>
  <c r="C14" i="6"/>
  <c r="C13" i="6"/>
  <c r="C10" i="6"/>
  <c r="C9" i="6"/>
  <c r="C8" i="6"/>
  <c r="C7" i="6"/>
  <c r="C6" i="6"/>
  <c r="C5" i="6"/>
  <c r="C4" i="6"/>
  <c r="C20" i="6" s="1"/>
  <c r="C3" i="6"/>
  <c r="H15" i="6"/>
  <c r="H14" i="6"/>
  <c r="H13" i="6"/>
  <c r="H12" i="6"/>
  <c r="H11" i="6"/>
  <c r="H10" i="6"/>
  <c r="H9" i="6"/>
  <c r="V23" i="3"/>
  <c r="U23" i="3"/>
  <c r="Q28" i="3"/>
  <c r="P28" i="3"/>
  <c r="O28" i="3"/>
  <c r="O26" i="3"/>
  <c r="O23" i="3"/>
  <c r="R11" i="3"/>
  <c r="S3" i="3"/>
  <c r="T3" i="3"/>
  <c r="U3" i="3"/>
  <c r="C19" i="6"/>
  <c r="H4" i="6"/>
  <c r="H3" i="6"/>
  <c r="H5" i="6"/>
  <c r="C26" i="1"/>
  <c r="B26" i="1"/>
  <c r="C23" i="1"/>
  <c r="B23" i="1"/>
  <c r="C20" i="1"/>
  <c r="B20" i="1"/>
  <c r="C21" i="6" l="1"/>
  <c r="H20" i="6"/>
  <c r="H19" i="6"/>
  <c r="H21" i="6"/>
  <c r="BD12" i="1"/>
  <c r="BD13" i="1"/>
  <c r="E24" i="2"/>
  <c r="C10" i="2"/>
  <c r="D10" i="2"/>
  <c r="E10" i="2"/>
  <c r="E35" i="2"/>
  <c r="D35" i="2"/>
  <c r="B35" i="2"/>
  <c r="Q9" i="3"/>
  <c r="P9" i="3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O12" i="1"/>
  <c r="F35" i="2"/>
  <c r="G35" i="2"/>
  <c r="H35" i="2"/>
  <c r="I35" i="2"/>
  <c r="J35" i="2"/>
  <c r="K35" i="2"/>
  <c r="L35" i="2"/>
  <c r="M35" i="2"/>
  <c r="N35" i="2"/>
  <c r="C35" i="2"/>
  <c r="T23" i="3"/>
  <c r="S23" i="3"/>
  <c r="R23" i="3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N13" i="1"/>
  <c r="BM13" i="1"/>
  <c r="BL13" i="1"/>
  <c r="BK13" i="1"/>
  <c r="BJ13" i="1"/>
  <c r="BI13" i="1"/>
  <c r="BH13" i="1"/>
  <c r="BG13" i="1"/>
  <c r="BF13" i="1"/>
  <c r="BE13" i="1"/>
  <c r="BC13" i="1"/>
  <c r="BB13" i="1"/>
  <c r="BN12" i="1"/>
  <c r="BM12" i="1"/>
  <c r="BL12" i="1"/>
  <c r="BK12" i="1"/>
  <c r="BJ12" i="1"/>
  <c r="BI12" i="1"/>
  <c r="BH12" i="1"/>
  <c r="BG12" i="1"/>
  <c r="BF12" i="1"/>
  <c r="BE12" i="1"/>
  <c r="BC12" i="1"/>
  <c r="BB12" i="1"/>
  <c r="C24" i="2"/>
  <c r="D24" i="2"/>
  <c r="F24" i="2"/>
  <c r="G24" i="2"/>
  <c r="H24" i="2"/>
  <c r="I24" i="2"/>
  <c r="J24" i="2"/>
  <c r="K24" i="2"/>
  <c r="L24" i="2"/>
  <c r="M24" i="2"/>
  <c r="N24" i="2"/>
  <c r="B24" i="2"/>
  <c r="F10" i="2"/>
  <c r="G10" i="2"/>
  <c r="H10" i="2"/>
  <c r="I10" i="2"/>
  <c r="J10" i="2"/>
  <c r="K10" i="2"/>
  <c r="L10" i="2"/>
  <c r="M10" i="2"/>
  <c r="N10" i="2"/>
  <c r="B10" i="2"/>
  <c r="AP30" i="1"/>
  <c r="AP29" i="1"/>
  <c r="AP28" i="1"/>
  <c r="AO30" i="1"/>
  <c r="AO29" i="1"/>
  <c r="AO28" i="1"/>
  <c r="AO24" i="1"/>
  <c r="AO25" i="1"/>
  <c r="AO26" i="1"/>
  <c r="AP26" i="1"/>
  <c r="AP25" i="1"/>
  <c r="AP24" i="1"/>
  <c r="AP22" i="1"/>
  <c r="AP21" i="1"/>
  <c r="AP20" i="1"/>
  <c r="AO22" i="1"/>
  <c r="AO21" i="1"/>
  <c r="AR17" i="1"/>
  <c r="AS17" i="1"/>
  <c r="AT17" i="1"/>
  <c r="AU17" i="1"/>
  <c r="AV17" i="1"/>
  <c r="AW17" i="1"/>
  <c r="AX17" i="1"/>
  <c r="AY17" i="1"/>
  <c r="AZ17" i="1"/>
  <c r="BA17" i="1"/>
  <c r="AR16" i="1"/>
  <c r="AS16" i="1"/>
  <c r="AT16" i="1"/>
  <c r="AU16" i="1"/>
  <c r="AV16" i="1"/>
  <c r="AW16" i="1"/>
  <c r="AX16" i="1"/>
  <c r="AY16" i="1"/>
  <c r="AZ16" i="1"/>
  <c r="BA16" i="1"/>
  <c r="AR15" i="1"/>
  <c r="AS15" i="1"/>
  <c r="AT15" i="1"/>
  <c r="AU15" i="1"/>
  <c r="AV15" i="1"/>
  <c r="AW15" i="1"/>
  <c r="AX15" i="1"/>
  <c r="AY15" i="1"/>
  <c r="AZ15" i="1"/>
  <c r="BA15" i="1"/>
  <c r="AR14" i="1"/>
  <c r="AS14" i="1"/>
  <c r="AT14" i="1"/>
  <c r="AU14" i="1"/>
  <c r="AV14" i="1"/>
  <c r="AW14" i="1"/>
  <c r="AX14" i="1"/>
  <c r="AY14" i="1"/>
  <c r="AZ14" i="1"/>
  <c r="BA14" i="1"/>
  <c r="AR13" i="1"/>
  <c r="AS13" i="1"/>
  <c r="AT13" i="1"/>
  <c r="AU13" i="1"/>
  <c r="AV13" i="1"/>
  <c r="AW13" i="1"/>
  <c r="AX13" i="1"/>
  <c r="AY13" i="1"/>
  <c r="AZ13" i="1"/>
  <c r="BA13" i="1"/>
  <c r="AR12" i="1"/>
  <c r="AS12" i="1"/>
  <c r="AT12" i="1"/>
  <c r="AU12" i="1"/>
  <c r="AV12" i="1"/>
  <c r="AW12" i="1"/>
  <c r="AX12" i="1"/>
  <c r="AY12" i="1"/>
  <c r="AZ12" i="1"/>
  <c r="BA12" i="1"/>
  <c r="AQ16" i="1"/>
  <c r="AO12" i="1"/>
  <c r="AJ14" i="1"/>
  <c r="AJ15" i="1"/>
  <c r="AJ16" i="1"/>
  <c r="AJ17" i="1"/>
  <c r="AC17" i="1"/>
  <c r="AD17" i="1"/>
  <c r="AE17" i="1"/>
  <c r="AF17" i="1"/>
  <c r="AG17" i="1"/>
  <c r="AH17" i="1"/>
  <c r="AI17" i="1"/>
  <c r="AK17" i="1"/>
  <c r="AL17" i="1"/>
  <c r="AM17" i="1"/>
  <c r="AN17" i="1"/>
  <c r="AC16" i="1"/>
  <c r="AD16" i="1"/>
  <c r="AE16" i="1"/>
  <c r="AF16" i="1"/>
  <c r="AG16" i="1"/>
  <c r="AH16" i="1"/>
  <c r="AI16" i="1"/>
  <c r="AK16" i="1"/>
  <c r="AL16" i="1"/>
  <c r="AM16" i="1"/>
  <c r="AN16" i="1"/>
  <c r="AC15" i="1"/>
  <c r="AD15" i="1"/>
  <c r="AE15" i="1"/>
  <c r="AF15" i="1"/>
  <c r="AG15" i="1"/>
  <c r="AH15" i="1"/>
  <c r="AI15" i="1"/>
  <c r="AK15" i="1"/>
  <c r="AL15" i="1"/>
  <c r="AM15" i="1"/>
  <c r="AN15" i="1"/>
  <c r="AC14" i="1"/>
  <c r="AD14" i="1"/>
  <c r="AE14" i="1"/>
  <c r="AF14" i="1"/>
  <c r="AG14" i="1"/>
  <c r="AH14" i="1"/>
  <c r="AI14" i="1"/>
  <c r="AK14" i="1"/>
  <c r="AL14" i="1"/>
  <c r="AM14" i="1"/>
  <c r="AN14" i="1"/>
  <c r="AC13" i="1"/>
  <c r="AD13" i="1"/>
  <c r="AE13" i="1"/>
  <c r="AF13" i="1"/>
  <c r="AG13" i="1"/>
  <c r="AH13" i="1"/>
  <c r="AI13" i="1"/>
  <c r="AK13" i="1"/>
  <c r="AL13" i="1"/>
  <c r="AM13" i="1"/>
  <c r="AN13" i="1"/>
  <c r="AC12" i="1"/>
  <c r="AD12" i="1"/>
  <c r="AE12" i="1"/>
  <c r="AF12" i="1"/>
  <c r="AG12" i="1"/>
  <c r="AH12" i="1"/>
  <c r="AI12" i="1"/>
  <c r="AK12" i="1"/>
  <c r="AL12" i="1"/>
  <c r="AM12" i="1"/>
  <c r="AN12" i="1"/>
  <c r="AB12" i="1"/>
  <c r="S13" i="1"/>
  <c r="T13" i="1"/>
  <c r="U13" i="1"/>
  <c r="V13" i="1"/>
  <c r="W13" i="1"/>
  <c r="X13" i="1"/>
  <c r="Y13" i="1"/>
  <c r="Z13" i="1"/>
  <c r="AA13" i="1"/>
  <c r="S12" i="1"/>
  <c r="T12" i="1"/>
  <c r="U12" i="1"/>
  <c r="V12" i="1"/>
  <c r="W12" i="1"/>
  <c r="X12" i="1"/>
  <c r="Y12" i="1"/>
  <c r="Z12" i="1"/>
  <c r="AA12" i="1"/>
  <c r="F17" i="1"/>
  <c r="G17" i="1"/>
  <c r="H17" i="1"/>
  <c r="I17" i="1"/>
  <c r="J17" i="1"/>
  <c r="K17" i="1"/>
  <c r="L17" i="1"/>
  <c r="M17" i="1"/>
  <c r="N17" i="1"/>
  <c r="F16" i="1"/>
  <c r="G16" i="1"/>
  <c r="H16" i="1"/>
  <c r="I16" i="1"/>
  <c r="J16" i="1"/>
  <c r="K16" i="1"/>
  <c r="L16" i="1"/>
  <c r="M16" i="1"/>
  <c r="N16" i="1"/>
  <c r="F15" i="1"/>
  <c r="G15" i="1"/>
  <c r="H15" i="1"/>
  <c r="I15" i="1"/>
  <c r="J15" i="1"/>
  <c r="K15" i="1"/>
  <c r="L15" i="1"/>
  <c r="M15" i="1"/>
  <c r="N15" i="1"/>
  <c r="F14" i="1"/>
  <c r="G14" i="1"/>
  <c r="H14" i="1"/>
  <c r="I14" i="1"/>
  <c r="J14" i="1"/>
  <c r="K14" i="1"/>
  <c r="L14" i="1"/>
  <c r="M14" i="1"/>
  <c r="N14" i="1"/>
  <c r="F13" i="1"/>
  <c r="G13" i="1"/>
  <c r="H13" i="1"/>
  <c r="I13" i="1"/>
  <c r="J13" i="1"/>
  <c r="K13" i="1"/>
  <c r="L13" i="1"/>
  <c r="M13" i="1"/>
  <c r="N13" i="1"/>
  <c r="F12" i="1"/>
  <c r="G12" i="1"/>
  <c r="H12" i="1"/>
  <c r="I12" i="1"/>
  <c r="J12" i="1"/>
  <c r="K12" i="1"/>
  <c r="L12" i="1"/>
  <c r="M12" i="1"/>
  <c r="N12" i="1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N5" i="4"/>
  <c r="M5" i="4"/>
  <c r="L5" i="4"/>
  <c r="K5" i="4"/>
  <c r="J5" i="4"/>
  <c r="I5" i="4"/>
  <c r="H5" i="4"/>
  <c r="G5" i="4"/>
  <c r="F5" i="4"/>
  <c r="E5" i="4"/>
  <c r="D5" i="4"/>
  <c r="C5" i="4"/>
  <c r="W23" i="3"/>
  <c r="X23" i="3"/>
  <c r="Y23" i="3"/>
  <c r="Z23" i="3"/>
  <c r="AA23" i="3"/>
  <c r="AB23" i="3"/>
  <c r="AC23" i="3"/>
  <c r="AD23" i="3"/>
  <c r="S11" i="3"/>
  <c r="T11" i="3"/>
  <c r="U11" i="3"/>
  <c r="V11" i="3"/>
  <c r="W11" i="3"/>
  <c r="X11" i="3"/>
  <c r="Y11" i="3"/>
  <c r="Z11" i="3"/>
  <c r="AA11" i="3"/>
  <c r="AB11" i="3"/>
  <c r="AC11" i="3"/>
  <c r="AD11" i="3"/>
  <c r="V3" i="3"/>
  <c r="W3" i="3"/>
  <c r="X3" i="3"/>
  <c r="Y3" i="3"/>
  <c r="Z3" i="3"/>
  <c r="AA3" i="3"/>
  <c r="AB3" i="3"/>
  <c r="AC3" i="3"/>
  <c r="AD3" i="3"/>
  <c r="R3" i="3"/>
  <c r="Q3" i="3"/>
  <c r="P3" i="3"/>
  <c r="O3" i="3"/>
  <c r="Q6" i="3"/>
  <c r="P6" i="3"/>
  <c r="O6" i="3"/>
  <c r="Q16" i="3"/>
  <c r="P16" i="3"/>
  <c r="Q20" i="3"/>
  <c r="P20" i="3"/>
  <c r="Q26" i="3"/>
  <c r="Q23" i="3"/>
  <c r="P26" i="3"/>
  <c r="P23" i="3"/>
  <c r="O20" i="3"/>
  <c r="O16" i="3"/>
  <c r="O11" i="3"/>
  <c r="B6" i="4"/>
  <c r="B7" i="4"/>
  <c r="B5" i="4"/>
  <c r="AB17" i="1"/>
  <c r="AB16" i="1"/>
  <c r="AB15" i="1"/>
  <c r="AB14" i="1"/>
  <c r="AB13" i="1"/>
  <c r="M20" i="6" l="1"/>
  <c r="AO20" i="1"/>
  <c r="AO17" i="1"/>
  <c r="AP17" i="1"/>
  <c r="AQ17" i="1"/>
  <c r="AP16" i="1"/>
  <c r="AO16" i="1"/>
  <c r="AO15" i="1"/>
  <c r="AP15" i="1"/>
  <c r="AQ15" i="1"/>
  <c r="AQ14" i="1"/>
  <c r="AP14" i="1"/>
  <c r="AO14" i="1"/>
  <c r="AO13" i="1"/>
  <c r="AP13" i="1"/>
  <c r="AQ13" i="1"/>
  <c r="AQ12" i="1"/>
  <c r="AP12" i="1"/>
  <c r="M19" i="6" l="1"/>
  <c r="M21" i="6"/>
  <c r="Q11" i="3" l="1"/>
  <c r="P11" i="3"/>
  <c r="E16" i="1" l="1"/>
  <c r="C17" i="1"/>
  <c r="D17" i="1"/>
  <c r="E17" i="1"/>
  <c r="C16" i="1"/>
  <c r="D16" i="1"/>
  <c r="C15" i="1"/>
  <c r="D15" i="1"/>
  <c r="E15" i="1"/>
  <c r="C14" i="1"/>
  <c r="D14" i="1"/>
  <c r="E14" i="1"/>
  <c r="C13" i="1"/>
  <c r="D13" i="1"/>
  <c r="E13" i="1"/>
  <c r="C12" i="1"/>
  <c r="D12" i="1"/>
  <c r="E12" i="1"/>
  <c r="B17" i="1"/>
  <c r="B16" i="1"/>
  <c r="B15" i="1"/>
  <c r="B14" i="1"/>
  <c r="B13" i="1"/>
  <c r="B12" i="1"/>
  <c r="O13" i="1"/>
  <c r="P13" i="1"/>
  <c r="Q13" i="1"/>
  <c r="R13" i="1"/>
  <c r="P12" i="1"/>
  <c r="Q12" i="1"/>
  <c r="R12" i="1"/>
</calcChain>
</file>

<file path=xl/sharedStrings.xml><?xml version="1.0" encoding="utf-8"?>
<sst xmlns="http://schemas.openxmlformats.org/spreadsheetml/2006/main" count="387" uniqueCount="90">
  <si>
    <t>N-A</t>
  </si>
  <si>
    <t>N-B</t>
  </si>
  <si>
    <t>N-C</t>
  </si>
  <si>
    <t>ML-A</t>
  </si>
  <si>
    <t>ML-B</t>
  </si>
  <si>
    <t>ML-C</t>
  </si>
  <si>
    <t>S-A</t>
  </si>
  <si>
    <t>S-B</t>
  </si>
  <si>
    <t>S-C</t>
  </si>
  <si>
    <t>pH</t>
  </si>
  <si>
    <t>Sample Location / Date</t>
  </si>
  <si>
    <t>Conductivity (µmhos/cm)</t>
  </si>
  <si>
    <t>North Min</t>
  </si>
  <si>
    <t>North Max</t>
  </si>
  <si>
    <t>Mid Min</t>
  </si>
  <si>
    <t>Mid Max</t>
  </si>
  <si>
    <t>South Min</t>
  </si>
  <si>
    <t>South Max</t>
  </si>
  <si>
    <t>North</t>
  </si>
  <si>
    <t>Mid</t>
  </si>
  <si>
    <t>South</t>
  </si>
  <si>
    <t>Surface</t>
  </si>
  <si>
    <t>Bottom</t>
  </si>
  <si>
    <t>Middle</t>
  </si>
  <si>
    <t>Cladocerans</t>
  </si>
  <si>
    <t>Copepods</t>
  </si>
  <si>
    <t>Copepod nauplii</t>
  </si>
  <si>
    <t>Rotifers</t>
  </si>
  <si>
    <t>#/L</t>
  </si>
  <si>
    <t>Min</t>
  </si>
  <si>
    <t>Max</t>
  </si>
  <si>
    <t>Avg</t>
  </si>
  <si>
    <t>Δ</t>
  </si>
  <si>
    <t>MIN</t>
  </si>
  <si>
    <t>MAX</t>
  </si>
  <si>
    <t>N</t>
  </si>
  <si>
    <t>M</t>
  </si>
  <si>
    <t>S</t>
  </si>
  <si>
    <t>Total P (mg/L)</t>
  </si>
  <si>
    <t>Blue-green algae</t>
  </si>
  <si>
    <t>green algae</t>
  </si>
  <si>
    <t>diatoms</t>
  </si>
  <si>
    <t>Mid Lake</t>
  </si>
  <si>
    <t>euglenoids</t>
  </si>
  <si>
    <t>dinoflagellates</t>
  </si>
  <si>
    <t>Average</t>
  </si>
  <si>
    <t>Chlorophyll A (ug/L)</t>
  </si>
  <si>
    <t>P</t>
  </si>
  <si>
    <t>C</t>
  </si>
  <si>
    <t>Trophic</t>
  </si>
  <si>
    <t>Depth (m)</t>
  </si>
  <si>
    <t xml:space="preserve">Mid </t>
  </si>
  <si>
    <t>End</t>
  </si>
  <si>
    <t>April 23</t>
  </si>
  <si>
    <t>May 7</t>
  </si>
  <si>
    <t>Beg.</t>
  </si>
  <si>
    <t>Oct 15</t>
  </si>
  <si>
    <t>Total Nitrogen (ug/L)</t>
  </si>
  <si>
    <t>May 21</t>
  </si>
  <si>
    <t>Dissolved Aluminum (ug/L)</t>
  </si>
  <si>
    <t>ND</t>
  </si>
  <si>
    <t>Hardness (mg CaCO3/L)</t>
  </si>
  <si>
    <t>Dissolved Organic Carbon (mg/L)</t>
  </si>
  <si>
    <t>Phosphate/P (mg/L) (Soluble Reactive Phosphorus)</t>
  </si>
  <si>
    <t>June 3</t>
  </si>
  <si>
    <t>Total Recoverable Aluminum (ug/L)</t>
  </si>
  <si>
    <t>cryptophytes</t>
  </si>
  <si>
    <t>cyrptophytes</t>
  </si>
  <si>
    <t>#/200 mL</t>
  </si>
  <si>
    <t>#/300 mL</t>
  </si>
  <si>
    <t>Copepodites</t>
  </si>
  <si>
    <t>#/275 mL</t>
  </si>
  <si>
    <t>July 2</t>
  </si>
  <si>
    <t>June 18</t>
  </si>
  <si>
    <t>* value at 5.5 m interpolated for graphing purposes</t>
  </si>
  <si>
    <t>%</t>
  </si>
  <si>
    <t>Blue-Green Algae</t>
  </si>
  <si>
    <t>Green Algae</t>
  </si>
  <si>
    <t>Diatoms</t>
  </si>
  <si>
    <t>* text in red indicates value reported was less than the lab's Practical Quantitation Limits (&lt;0.018)</t>
  </si>
  <si>
    <t>* text in red indicates value reported was less than the lab's Practical Quantitation Limits (&lt;0.005)</t>
  </si>
  <si>
    <t>July 16</t>
  </si>
  <si>
    <t>Aug 16</t>
  </si>
  <si>
    <t>July 29</t>
  </si>
  <si>
    <t>Aug 31</t>
  </si>
  <si>
    <t>Summary: Mid-Lake %</t>
  </si>
  <si>
    <t>Summary: North %</t>
  </si>
  <si>
    <t>Summary: South %</t>
  </si>
  <si>
    <t>Sept 16</t>
  </si>
  <si>
    <t>Oct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</si>
</sst>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0" fillId="0" borderId="0" xfId="0" applyNumberFormat="1"/>
    <xf numFmtId="0" fontId="1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quotePrefix="1" applyNumberFormat="1" applyFill="1"/>
    <xf numFmtId="0" fontId="0" fillId="2" borderId="0" xfId="0" applyFill="1" applyBorder="1"/>
    <xf numFmtId="0" fontId="0" fillId="2" borderId="0" xfId="0" applyFill="1"/>
    <xf numFmtId="0" fontId="0" fillId="2" borderId="5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0" xfId="0" quotePrefix="1" applyNumberFormat="1" applyFill="1"/>
    <xf numFmtId="0" fontId="0" fillId="3" borderId="0" xfId="0" applyFill="1"/>
    <xf numFmtId="0" fontId="0" fillId="4" borderId="5" xfId="0" applyFill="1" applyBorder="1"/>
    <xf numFmtId="0" fontId="0" fillId="4" borderId="0" xfId="0" applyFill="1" applyBorder="1"/>
    <xf numFmtId="0" fontId="0" fillId="4" borderId="0" xfId="0" quotePrefix="1" applyNumberFormat="1" applyFill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NumberFormat="1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0" xfId="0" applyFill="1" applyBorder="1"/>
    <xf numFmtId="0" fontId="0" fillId="0" borderId="19" xfId="0" applyFill="1" applyBorder="1"/>
    <xf numFmtId="0" fontId="0" fillId="0" borderId="20" xfId="0" applyFill="1" applyBorder="1"/>
    <xf numFmtId="164" fontId="0" fillId="0" borderId="0" xfId="0" applyNumberFormat="1"/>
    <xf numFmtId="49" fontId="0" fillId="0" borderId="0" xfId="0" applyNumberFormat="1" applyAlignment="1"/>
    <xf numFmtId="0" fontId="0" fillId="0" borderId="24" xfId="0" applyBorder="1"/>
    <xf numFmtId="0" fontId="0" fillId="4" borderId="8" xfId="0" applyNumberFormat="1" applyFill="1" applyBorder="1"/>
    <xf numFmtId="0" fontId="0" fillId="4" borderId="0" xfId="0" applyFill="1" applyBorder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4" fillId="2" borderId="0" xfId="0" applyFont="1" applyFill="1" applyBorder="1"/>
    <xf numFmtId="0" fontId="4" fillId="3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right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3" xfId="0" applyNumberFormat="1" applyBorder="1"/>
    <xf numFmtId="165" fontId="0" fillId="0" borderId="14" xfId="0" applyNumberFormat="1" applyBorder="1"/>
    <xf numFmtId="0" fontId="0" fillId="5" borderId="3" xfId="0" applyFill="1" applyBorder="1"/>
    <xf numFmtId="0" fontId="0" fillId="5" borderId="0" xfId="0" applyFill="1" applyBorder="1"/>
    <xf numFmtId="0" fontId="0" fillId="5" borderId="8" xfId="0" applyFill="1" applyBorder="1"/>
    <xf numFmtId="0" fontId="0" fillId="5" borderId="0" xfId="0" applyFill="1"/>
    <xf numFmtId="0" fontId="4" fillId="2" borderId="5" xfId="0" applyFont="1" applyFill="1" applyBorder="1"/>
    <xf numFmtId="0" fontId="0" fillId="5" borderId="2" xfId="0" applyFill="1" applyBorder="1"/>
    <xf numFmtId="0" fontId="0" fillId="5" borderId="5" xfId="0" applyFill="1" applyBorder="1"/>
    <xf numFmtId="0" fontId="4" fillId="3" borderId="5" xfId="0" applyFont="1" applyFill="1" applyBorder="1"/>
    <xf numFmtId="0" fontId="4" fillId="4" borderId="5" xfId="0" applyFont="1" applyFill="1" applyBorder="1"/>
    <xf numFmtId="0" fontId="0" fillId="5" borderId="7" xfId="0" applyFill="1" applyBorder="1"/>
    <xf numFmtId="0" fontId="4" fillId="4" borderId="5" xfId="0" applyFont="1" applyFill="1" applyBorder="1" applyAlignment="1">
      <alignment horizontal="right"/>
    </xf>
    <xf numFmtId="0" fontId="4" fillId="4" borderId="7" xfId="0" applyFont="1" applyFill="1" applyBorder="1"/>
    <xf numFmtId="164" fontId="0" fillId="5" borderId="0" xfId="0" applyNumberFormat="1" applyFill="1"/>
    <xf numFmtId="0" fontId="0" fillId="5" borderId="0" xfId="0" quotePrefix="1" applyNumberFormat="1" applyFill="1"/>
    <xf numFmtId="0" fontId="5" fillId="2" borderId="0" xfId="0" applyFont="1" applyFill="1" applyBorder="1"/>
    <xf numFmtId="0" fontId="4" fillId="0" borderId="0" xfId="0" applyFont="1" applyFill="1" applyBorder="1"/>
    <xf numFmtId="2" fontId="0" fillId="0" borderId="0" xfId="0" applyNumberFormat="1"/>
    <xf numFmtId="1" fontId="0" fillId="0" borderId="0" xfId="0" applyNumberFormat="1"/>
    <xf numFmtId="165" fontId="0" fillId="0" borderId="13" xfId="0" applyNumberFormat="1" applyFill="1" applyBorder="1"/>
    <xf numFmtId="0" fontId="4" fillId="2" borderId="2" xfId="0" applyFont="1" applyFill="1" applyBorder="1"/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164" fontId="4" fillId="0" borderId="0" xfId="0" applyNumberFormat="1" applyFont="1"/>
    <xf numFmtId="0" fontId="0" fillId="5" borderId="8" xfId="0" applyNumberFormat="1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9" xfId="0" applyFill="1" applyBorder="1"/>
    <xf numFmtId="0" fontId="0" fillId="0" borderId="0" xfId="0" applyFill="1"/>
    <xf numFmtId="0" fontId="0" fillId="6" borderId="0" xfId="0" applyFill="1" applyBorder="1"/>
    <xf numFmtId="165" fontId="0" fillId="7" borderId="13" xfId="0" applyNumberFormat="1" applyFill="1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53371310203627E-2"/>
          <c:y val="8.0425894475608856E-2"/>
          <c:w val="0.73102714913136191"/>
          <c:h val="0.83579251939912746"/>
        </c:manualLayout>
      </c:layout>
      <c:lineChart>
        <c:grouping val="standard"/>
        <c:varyColors val="0"/>
        <c:ser>
          <c:idx val="0"/>
          <c:order val="0"/>
          <c:tx>
            <c:strRef>
              <c:f>Temp!$B$1</c:f>
              <c:strCache>
                <c:ptCount val="1"/>
                <c:pt idx="0">
                  <c:v>Apr-23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Temp!$B$3:$B$9</c:f>
              <c:numCache>
                <c:formatCode>General</c:formatCode>
                <c:ptCount val="7"/>
                <c:pt idx="0">
                  <c:v>12.4</c:v>
                </c:pt>
                <c:pt idx="1">
                  <c:v>12.3</c:v>
                </c:pt>
                <c:pt idx="2">
                  <c:v>12</c:v>
                </c:pt>
                <c:pt idx="3">
                  <c:v>11.8</c:v>
                </c:pt>
                <c:pt idx="4">
                  <c:v>11.6</c:v>
                </c:pt>
                <c:pt idx="5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5-4B88-8811-8359310FEA65}"/>
            </c:ext>
          </c:extLst>
        </c:ser>
        <c:ser>
          <c:idx val="1"/>
          <c:order val="1"/>
          <c:tx>
            <c:strRef>
              <c:f>Temp!$C$1</c:f>
              <c:strCache>
                <c:ptCount val="1"/>
                <c:pt idx="0">
                  <c:v>May-07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Temp!$C$3:$C$9</c:f>
              <c:numCache>
                <c:formatCode>General</c:formatCode>
                <c:ptCount val="7"/>
                <c:pt idx="0">
                  <c:v>16.3</c:v>
                </c:pt>
                <c:pt idx="1">
                  <c:v>16.3</c:v>
                </c:pt>
                <c:pt idx="2">
                  <c:v>16.3</c:v>
                </c:pt>
                <c:pt idx="3">
                  <c:v>15.8</c:v>
                </c:pt>
                <c:pt idx="4">
                  <c:v>15.4</c:v>
                </c:pt>
                <c:pt idx="5">
                  <c:v>15</c:v>
                </c:pt>
                <c:pt idx="6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5-4B88-8811-8359310FEA65}"/>
            </c:ext>
          </c:extLst>
        </c:ser>
        <c:ser>
          <c:idx val="2"/>
          <c:order val="2"/>
          <c:tx>
            <c:strRef>
              <c:f>Temp!$D$1</c:f>
              <c:strCache>
                <c:ptCount val="1"/>
                <c:pt idx="0">
                  <c:v>May-21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31750">
                <a:solidFill>
                  <a:srgbClr val="00B050"/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Temp!$D$3:$D$9</c:f>
              <c:numCache>
                <c:formatCode>General</c:formatCode>
                <c:ptCount val="7"/>
                <c:pt idx="0">
                  <c:v>15.6</c:v>
                </c:pt>
                <c:pt idx="1">
                  <c:v>15.6</c:v>
                </c:pt>
                <c:pt idx="2">
                  <c:v>15.6</c:v>
                </c:pt>
                <c:pt idx="3">
                  <c:v>15.4</c:v>
                </c:pt>
                <c:pt idx="4">
                  <c:v>15.1</c:v>
                </c:pt>
                <c:pt idx="5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45-4B88-8811-8359310FEA65}"/>
            </c:ext>
          </c:extLst>
        </c:ser>
        <c:ser>
          <c:idx val="3"/>
          <c:order val="3"/>
          <c:tx>
            <c:strRef>
              <c:f>Temp!$E$1</c:f>
              <c:strCache>
                <c:ptCount val="1"/>
                <c:pt idx="0">
                  <c:v>Jun-03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Temp!$E$3:$E$9</c:f>
              <c:numCache>
                <c:formatCode>General</c:formatCode>
                <c:ptCount val="7"/>
                <c:pt idx="0">
                  <c:v>21.8</c:v>
                </c:pt>
                <c:pt idx="1">
                  <c:v>21.1</c:v>
                </c:pt>
                <c:pt idx="2">
                  <c:v>19.3</c:v>
                </c:pt>
                <c:pt idx="3">
                  <c:v>17.600000000000001</c:v>
                </c:pt>
                <c:pt idx="4">
                  <c:v>16.5</c:v>
                </c:pt>
                <c:pt idx="5">
                  <c:v>15.7</c:v>
                </c:pt>
                <c:pt idx="6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45-4B88-8811-8359310FEA65}"/>
            </c:ext>
          </c:extLst>
        </c:ser>
        <c:ser>
          <c:idx val="4"/>
          <c:order val="4"/>
          <c:tx>
            <c:strRef>
              <c:f>Temp!$F$1</c:f>
              <c:strCache>
                <c:ptCount val="1"/>
                <c:pt idx="0">
                  <c:v>Jun-18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Temp!$F$3:$F$9</c:f>
              <c:numCache>
                <c:formatCode>General</c:formatCode>
                <c:ptCount val="7"/>
                <c:pt idx="0">
                  <c:v>20.3</c:v>
                </c:pt>
                <c:pt idx="1">
                  <c:v>19.899999999999999</c:v>
                </c:pt>
                <c:pt idx="2">
                  <c:v>19.5</c:v>
                </c:pt>
                <c:pt idx="3">
                  <c:v>19</c:v>
                </c:pt>
                <c:pt idx="4">
                  <c:v>18.399999999999999</c:v>
                </c:pt>
                <c:pt idx="5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FC-4965-962F-507127EC8222}"/>
            </c:ext>
          </c:extLst>
        </c:ser>
        <c:ser>
          <c:idx val="5"/>
          <c:order val="5"/>
          <c:tx>
            <c:strRef>
              <c:f>Temp!$G$1</c:f>
              <c:strCache>
                <c:ptCount val="1"/>
                <c:pt idx="0">
                  <c:v>Jul-02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Temp!$G$3:$G$9</c:f>
              <c:numCache>
                <c:formatCode>General</c:formatCode>
                <c:ptCount val="7"/>
                <c:pt idx="0">
                  <c:v>27.3</c:v>
                </c:pt>
                <c:pt idx="1">
                  <c:v>27.3</c:v>
                </c:pt>
                <c:pt idx="2">
                  <c:v>27.2</c:v>
                </c:pt>
                <c:pt idx="3">
                  <c:v>26.9</c:v>
                </c:pt>
                <c:pt idx="4">
                  <c:v>22.8</c:v>
                </c:pt>
                <c:pt idx="5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FC-4965-962F-507127EC8222}"/>
            </c:ext>
          </c:extLst>
        </c:ser>
        <c:ser>
          <c:idx val="6"/>
          <c:order val="6"/>
          <c:tx>
            <c:strRef>
              <c:f>Temp!$H$1</c:f>
              <c:strCache>
                <c:ptCount val="1"/>
                <c:pt idx="0">
                  <c:v>Jul-16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Temp!$H$3:$H$9</c:f>
              <c:numCache>
                <c:formatCode>General</c:formatCode>
                <c:ptCount val="7"/>
                <c:pt idx="0">
                  <c:v>25.5</c:v>
                </c:pt>
                <c:pt idx="1">
                  <c:v>25.5</c:v>
                </c:pt>
                <c:pt idx="2">
                  <c:v>25.4</c:v>
                </c:pt>
                <c:pt idx="3">
                  <c:v>25.4</c:v>
                </c:pt>
                <c:pt idx="4">
                  <c:v>25.3</c:v>
                </c:pt>
                <c:pt idx="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FC-4965-962F-507127EC8222}"/>
            </c:ext>
          </c:extLst>
        </c:ser>
        <c:ser>
          <c:idx val="7"/>
          <c:order val="7"/>
          <c:tx>
            <c:strRef>
              <c:f>Temp!$I$1</c:f>
              <c:strCache>
                <c:ptCount val="1"/>
                <c:pt idx="0">
                  <c:v>Jul-29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Temp!$I$3:$I$9</c:f>
              <c:numCache>
                <c:formatCode>General</c:formatCode>
                <c:ptCount val="7"/>
                <c:pt idx="0">
                  <c:v>25.2</c:v>
                </c:pt>
                <c:pt idx="1">
                  <c:v>24.4</c:v>
                </c:pt>
                <c:pt idx="2">
                  <c:v>24</c:v>
                </c:pt>
                <c:pt idx="3">
                  <c:v>23.7</c:v>
                </c:pt>
                <c:pt idx="4">
                  <c:v>23.1</c:v>
                </c:pt>
                <c:pt idx="5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FC-4965-962F-507127EC8222}"/>
            </c:ext>
          </c:extLst>
        </c:ser>
        <c:ser>
          <c:idx val="8"/>
          <c:order val="8"/>
          <c:tx>
            <c:strRef>
              <c:f>Temp!$J$1</c:f>
              <c:strCache>
                <c:ptCount val="1"/>
                <c:pt idx="0">
                  <c:v>Aug-16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Temp!$J$3:$J$9</c:f>
              <c:numCache>
                <c:formatCode>General</c:formatCode>
                <c:ptCount val="7"/>
                <c:pt idx="0">
                  <c:v>24.1</c:v>
                </c:pt>
                <c:pt idx="1">
                  <c:v>23.9</c:v>
                </c:pt>
                <c:pt idx="2">
                  <c:v>23.8</c:v>
                </c:pt>
                <c:pt idx="3">
                  <c:v>23.1</c:v>
                </c:pt>
                <c:pt idx="4">
                  <c:v>22.8</c:v>
                </c:pt>
                <c:pt idx="5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FC-4965-962F-507127EC8222}"/>
            </c:ext>
          </c:extLst>
        </c:ser>
        <c:ser>
          <c:idx val="9"/>
          <c:order val="9"/>
          <c:tx>
            <c:strRef>
              <c:f>Temp!$K$1</c:f>
              <c:strCache>
                <c:ptCount val="1"/>
                <c:pt idx="0">
                  <c:v>Aug-31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Temp!$K$3:$K$9</c:f>
              <c:numCache>
                <c:formatCode>General</c:formatCode>
                <c:ptCount val="7"/>
                <c:pt idx="0">
                  <c:v>20.6</c:v>
                </c:pt>
                <c:pt idx="1">
                  <c:v>20.6</c:v>
                </c:pt>
                <c:pt idx="2">
                  <c:v>20.5</c:v>
                </c:pt>
                <c:pt idx="3">
                  <c:v>20.5</c:v>
                </c:pt>
                <c:pt idx="4">
                  <c:v>20.5</c:v>
                </c:pt>
                <c:pt idx="5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FC-4965-962F-507127EC8222}"/>
            </c:ext>
          </c:extLst>
        </c:ser>
        <c:ser>
          <c:idx val="10"/>
          <c:order val="10"/>
          <c:tx>
            <c:strRef>
              <c:f>Temp!$L$1</c:f>
              <c:strCache>
                <c:ptCount val="1"/>
                <c:pt idx="0">
                  <c:v>Sep-16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Temp!$L$3:$L$9</c:f>
              <c:numCache>
                <c:formatCode>General</c:formatCode>
                <c:ptCount val="7"/>
                <c:pt idx="0">
                  <c:v>19.3</c:v>
                </c:pt>
                <c:pt idx="1">
                  <c:v>19.2</c:v>
                </c:pt>
                <c:pt idx="2">
                  <c:v>19.100000000000001</c:v>
                </c:pt>
                <c:pt idx="3">
                  <c:v>19.100000000000001</c:v>
                </c:pt>
                <c:pt idx="4">
                  <c:v>19</c:v>
                </c:pt>
                <c:pt idx="5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FC-4965-962F-507127EC8222}"/>
            </c:ext>
          </c:extLst>
        </c:ser>
        <c:ser>
          <c:idx val="11"/>
          <c:order val="11"/>
          <c:tx>
            <c:strRef>
              <c:f>Temp!$M$1</c:f>
              <c:strCache>
                <c:ptCount val="1"/>
                <c:pt idx="0">
                  <c:v>Oct-04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Temp!$M$3:$M$9</c:f>
              <c:numCache>
                <c:formatCode>General</c:formatCode>
                <c:ptCount val="7"/>
                <c:pt idx="0">
                  <c:v>16.100000000000001</c:v>
                </c:pt>
                <c:pt idx="1">
                  <c:v>15.9</c:v>
                </c:pt>
                <c:pt idx="2">
                  <c:v>15.9</c:v>
                </c:pt>
                <c:pt idx="3">
                  <c:v>15.9</c:v>
                </c:pt>
                <c:pt idx="4">
                  <c:v>15.8</c:v>
                </c:pt>
                <c:pt idx="5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FC-4965-962F-507127EC8222}"/>
            </c:ext>
          </c:extLst>
        </c:ser>
        <c:ser>
          <c:idx val="12"/>
          <c:order val="12"/>
          <c:tx>
            <c:strRef>
              <c:f>Temp!$N$1</c:f>
              <c:strCache>
                <c:ptCount val="1"/>
                <c:pt idx="0">
                  <c:v>Oct-15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Temp!$A$3:$A$9</c:f>
              <c:strCache>
                <c:ptCount val="7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Temp!$N$3:$N$9</c:f>
              <c:numCache>
                <c:formatCode>General</c:formatCode>
                <c:ptCount val="7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12.4</c:v>
                </c:pt>
                <c:pt idx="4">
                  <c:v>12.4</c:v>
                </c:pt>
                <c:pt idx="5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FC-4965-962F-507127EC8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34184"/>
        <c:axId val="369533856"/>
      </c:lineChart>
      <c:catAx>
        <c:axId val="36953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3856"/>
        <c:crosses val="autoZero"/>
        <c:auto val="1"/>
        <c:lblAlgn val="ctr"/>
        <c:lblOffset val="100"/>
        <c:noMultiLvlLbl val="0"/>
      </c:catAx>
      <c:valAx>
        <c:axId val="369533856"/>
        <c:scaling>
          <c:orientation val="minMax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Temperature (°C)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2.4096328556310564E-2"/>
              <c:y val="0.37599582302098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4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55335444219556"/>
          <c:y val="0.27776216257183256"/>
          <c:w val="0.11283916852096577"/>
          <c:h val="0.637259362187569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326867304852202E-2"/>
          <c:y val="9.8840757775376806E-2"/>
          <c:w val="0.88640588293810207"/>
          <c:h val="0.777296969419520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Secchi!$B$1:$N$1</c:f>
              <c:numCache>
                <c:formatCode>mmm\-dd</c:formatCode>
                <c:ptCount val="13"/>
                <c:pt idx="0">
                  <c:v>44309</c:v>
                </c:pt>
                <c:pt idx="1">
                  <c:v>44323</c:v>
                </c:pt>
                <c:pt idx="2">
                  <c:v>44331</c:v>
                </c:pt>
                <c:pt idx="3">
                  <c:v>44350</c:v>
                </c:pt>
                <c:pt idx="4">
                  <c:v>44365</c:v>
                </c:pt>
                <c:pt idx="5">
                  <c:v>44379</c:v>
                </c:pt>
                <c:pt idx="6">
                  <c:v>44393</c:v>
                </c:pt>
                <c:pt idx="7">
                  <c:v>44406</c:v>
                </c:pt>
                <c:pt idx="8">
                  <c:v>44424</c:v>
                </c:pt>
                <c:pt idx="9">
                  <c:v>44439</c:v>
                </c:pt>
                <c:pt idx="10">
                  <c:v>44456</c:v>
                </c:pt>
                <c:pt idx="11">
                  <c:v>44473</c:v>
                </c:pt>
                <c:pt idx="12">
                  <c:v>44484</c:v>
                </c:pt>
              </c:numCache>
            </c:numRef>
          </c:cat>
          <c:val>
            <c:numRef>
              <c:f>Secchi!$B$2:$N$2</c:f>
              <c:numCache>
                <c:formatCode>General</c:formatCode>
                <c:ptCount val="13"/>
                <c:pt idx="0">
                  <c:v>2</c:v>
                </c:pt>
                <c:pt idx="1">
                  <c:v>2.75</c:v>
                </c:pt>
                <c:pt idx="2">
                  <c:v>2.5</c:v>
                </c:pt>
                <c:pt idx="3">
                  <c:v>2.5</c:v>
                </c:pt>
                <c:pt idx="4">
                  <c:v>3.25</c:v>
                </c:pt>
                <c:pt idx="5">
                  <c:v>3.25</c:v>
                </c:pt>
                <c:pt idx="6">
                  <c:v>2.5</c:v>
                </c:pt>
                <c:pt idx="7">
                  <c:v>1.75</c:v>
                </c:pt>
                <c:pt idx="8">
                  <c:v>2</c:v>
                </c:pt>
                <c:pt idx="9">
                  <c:v>1</c:v>
                </c:pt>
                <c:pt idx="10">
                  <c:v>1.25</c:v>
                </c:pt>
                <c:pt idx="11">
                  <c:v>1</c:v>
                </c:pt>
                <c:pt idx="1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D-4DC1-ACB6-4F9256AFD422}"/>
            </c:ext>
          </c:extLst>
        </c:ser>
        <c:ser>
          <c:idx val="1"/>
          <c:order val="1"/>
          <c:tx>
            <c:strRef>
              <c:f>Secchi!$A$5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Secchi!$B$1:$N$1</c:f>
              <c:numCache>
                <c:formatCode>mmm\-dd</c:formatCode>
                <c:ptCount val="13"/>
                <c:pt idx="0">
                  <c:v>44309</c:v>
                </c:pt>
                <c:pt idx="1">
                  <c:v>44323</c:v>
                </c:pt>
                <c:pt idx="2">
                  <c:v>44331</c:v>
                </c:pt>
                <c:pt idx="3">
                  <c:v>44350</c:v>
                </c:pt>
                <c:pt idx="4">
                  <c:v>44365</c:v>
                </c:pt>
                <c:pt idx="5">
                  <c:v>44379</c:v>
                </c:pt>
                <c:pt idx="6">
                  <c:v>44393</c:v>
                </c:pt>
                <c:pt idx="7">
                  <c:v>44406</c:v>
                </c:pt>
                <c:pt idx="8">
                  <c:v>44424</c:v>
                </c:pt>
                <c:pt idx="9">
                  <c:v>44439</c:v>
                </c:pt>
                <c:pt idx="10">
                  <c:v>44456</c:v>
                </c:pt>
                <c:pt idx="11">
                  <c:v>44473</c:v>
                </c:pt>
                <c:pt idx="12">
                  <c:v>44484</c:v>
                </c:pt>
              </c:numCache>
            </c:numRef>
          </c:cat>
          <c:val>
            <c:numRef>
              <c:f>Secchi!$B$5:$N$5</c:f>
              <c:numCache>
                <c:formatCode>General</c:formatCode>
                <c:ptCount val="13"/>
                <c:pt idx="0">
                  <c:v>2.0961538461538463</c:v>
                </c:pt>
                <c:pt idx="1">
                  <c:v>2.0961538461538463</c:v>
                </c:pt>
                <c:pt idx="2">
                  <c:v>2.0961538461538463</c:v>
                </c:pt>
                <c:pt idx="3">
                  <c:v>2.0961538461538463</c:v>
                </c:pt>
                <c:pt idx="4">
                  <c:v>2.0961538461538463</c:v>
                </c:pt>
                <c:pt idx="5">
                  <c:v>2.0961538461538463</c:v>
                </c:pt>
                <c:pt idx="6">
                  <c:v>2.0961538461538463</c:v>
                </c:pt>
                <c:pt idx="7">
                  <c:v>2.0961538461538463</c:v>
                </c:pt>
                <c:pt idx="8">
                  <c:v>2.0961538461538463</c:v>
                </c:pt>
                <c:pt idx="9">
                  <c:v>2.0961538461538463</c:v>
                </c:pt>
                <c:pt idx="10">
                  <c:v>2.0961538461538463</c:v>
                </c:pt>
                <c:pt idx="11">
                  <c:v>2.0961538461538463</c:v>
                </c:pt>
                <c:pt idx="12">
                  <c:v>2.0961538461538463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2A-45D4-A78D-B4C5FAA7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75232"/>
        <c:axId val="662673264"/>
      </c:lineChart>
      <c:dateAx>
        <c:axId val="662675232"/>
        <c:scaling>
          <c:orientation val="minMax"/>
        </c:scaling>
        <c:delete val="0"/>
        <c:axPos val="b"/>
        <c:numFmt formatCode="mmm\-d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73264"/>
        <c:crosses val="autoZero"/>
        <c:auto val="1"/>
        <c:lblOffset val="100"/>
        <c:baseTimeUnit val="days"/>
      </c:dateAx>
      <c:valAx>
        <c:axId val="662673264"/>
        <c:scaling>
          <c:orientation val="minMax"/>
          <c:max val="3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Secchi Disk Depth (m)</a:t>
                </a:r>
              </a:p>
            </c:rich>
          </c:tx>
          <c:layout>
            <c:manualLayout>
              <c:xMode val="edge"/>
              <c:yMode val="edge"/>
              <c:x val="1.4137722580595792E-2"/>
              <c:y val="0.330467910283864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752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326867304852202E-2"/>
          <c:y val="9.8840757775376806E-2"/>
          <c:w val="0.88640588293810207"/>
          <c:h val="0.779362931852454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Secchi!$B$1:$N$1</c:f>
              <c:numCache>
                <c:formatCode>mmm\-dd</c:formatCode>
                <c:ptCount val="13"/>
                <c:pt idx="0">
                  <c:v>44309</c:v>
                </c:pt>
                <c:pt idx="1">
                  <c:v>44323</c:v>
                </c:pt>
                <c:pt idx="2">
                  <c:v>44331</c:v>
                </c:pt>
                <c:pt idx="3">
                  <c:v>44350</c:v>
                </c:pt>
                <c:pt idx="4">
                  <c:v>44365</c:v>
                </c:pt>
                <c:pt idx="5">
                  <c:v>44379</c:v>
                </c:pt>
                <c:pt idx="6">
                  <c:v>44393</c:v>
                </c:pt>
                <c:pt idx="7">
                  <c:v>44406</c:v>
                </c:pt>
                <c:pt idx="8">
                  <c:v>44424</c:v>
                </c:pt>
                <c:pt idx="9">
                  <c:v>44439</c:v>
                </c:pt>
                <c:pt idx="10">
                  <c:v>44456</c:v>
                </c:pt>
                <c:pt idx="11">
                  <c:v>44473</c:v>
                </c:pt>
                <c:pt idx="12">
                  <c:v>44484</c:v>
                </c:pt>
              </c:numCache>
            </c:numRef>
          </c:cat>
          <c:val>
            <c:numRef>
              <c:f>Secchi!$B$3:$N$3</c:f>
              <c:numCache>
                <c:formatCode>General</c:formatCode>
                <c:ptCount val="13"/>
                <c:pt idx="0">
                  <c:v>2</c:v>
                </c:pt>
                <c:pt idx="1">
                  <c:v>2.75</c:v>
                </c:pt>
                <c:pt idx="2">
                  <c:v>2.5</c:v>
                </c:pt>
                <c:pt idx="3">
                  <c:v>2.5</c:v>
                </c:pt>
                <c:pt idx="4">
                  <c:v>3.5</c:v>
                </c:pt>
                <c:pt idx="5">
                  <c:v>3.75</c:v>
                </c:pt>
                <c:pt idx="6">
                  <c:v>3</c:v>
                </c:pt>
                <c:pt idx="7">
                  <c:v>1.75</c:v>
                </c:pt>
                <c:pt idx="8">
                  <c:v>1.75</c:v>
                </c:pt>
                <c:pt idx="9">
                  <c:v>1.25</c:v>
                </c:pt>
                <c:pt idx="10">
                  <c:v>1.25</c:v>
                </c:pt>
                <c:pt idx="11">
                  <c:v>1</c:v>
                </c:pt>
                <c:pt idx="12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C-4682-A060-A1802CE4C766}"/>
            </c:ext>
          </c:extLst>
        </c:ser>
        <c:ser>
          <c:idx val="1"/>
          <c:order val="1"/>
          <c:tx>
            <c:strRef>
              <c:f>Secchi!$A$5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Secchi!$B$1:$N$1</c:f>
              <c:numCache>
                <c:formatCode>mmm\-dd</c:formatCode>
                <c:ptCount val="13"/>
                <c:pt idx="0">
                  <c:v>44309</c:v>
                </c:pt>
                <c:pt idx="1">
                  <c:v>44323</c:v>
                </c:pt>
                <c:pt idx="2">
                  <c:v>44331</c:v>
                </c:pt>
                <c:pt idx="3">
                  <c:v>44350</c:v>
                </c:pt>
                <c:pt idx="4">
                  <c:v>44365</c:v>
                </c:pt>
                <c:pt idx="5">
                  <c:v>44379</c:v>
                </c:pt>
                <c:pt idx="6">
                  <c:v>44393</c:v>
                </c:pt>
                <c:pt idx="7">
                  <c:v>44406</c:v>
                </c:pt>
                <c:pt idx="8">
                  <c:v>44424</c:v>
                </c:pt>
                <c:pt idx="9">
                  <c:v>44439</c:v>
                </c:pt>
                <c:pt idx="10">
                  <c:v>44456</c:v>
                </c:pt>
                <c:pt idx="11">
                  <c:v>44473</c:v>
                </c:pt>
                <c:pt idx="12">
                  <c:v>44484</c:v>
                </c:pt>
              </c:numCache>
            </c:numRef>
          </c:cat>
          <c:val>
            <c:numRef>
              <c:f>Secchi!$B$6:$N$6</c:f>
              <c:numCache>
                <c:formatCode>General</c:formatCode>
                <c:ptCount val="13"/>
                <c:pt idx="0">
                  <c:v>2.1730769230769229</c:v>
                </c:pt>
                <c:pt idx="1">
                  <c:v>2.1730769230769229</c:v>
                </c:pt>
                <c:pt idx="2">
                  <c:v>2.1730769230769229</c:v>
                </c:pt>
                <c:pt idx="3">
                  <c:v>2.1730769230769229</c:v>
                </c:pt>
                <c:pt idx="4">
                  <c:v>2.1730769230769229</c:v>
                </c:pt>
                <c:pt idx="5">
                  <c:v>2.1730769230769229</c:v>
                </c:pt>
                <c:pt idx="6">
                  <c:v>2.1730769230769229</c:v>
                </c:pt>
                <c:pt idx="7">
                  <c:v>2.1730769230769229</c:v>
                </c:pt>
                <c:pt idx="8">
                  <c:v>2.1730769230769229</c:v>
                </c:pt>
                <c:pt idx="9">
                  <c:v>2.1730769230769229</c:v>
                </c:pt>
                <c:pt idx="10">
                  <c:v>2.1730769230769229</c:v>
                </c:pt>
                <c:pt idx="11">
                  <c:v>2.1730769230769229</c:v>
                </c:pt>
                <c:pt idx="12">
                  <c:v>2.1730769230769229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DB-4806-9F37-23C934135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75232"/>
        <c:axId val="662673264"/>
      </c:lineChart>
      <c:dateAx>
        <c:axId val="662675232"/>
        <c:scaling>
          <c:orientation val="minMax"/>
        </c:scaling>
        <c:delete val="0"/>
        <c:axPos val="b"/>
        <c:numFmt formatCode="mmm\-d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73264"/>
        <c:crosses val="autoZero"/>
        <c:auto val="1"/>
        <c:lblOffset val="100"/>
        <c:baseTimeUnit val="days"/>
      </c:dateAx>
      <c:valAx>
        <c:axId val="662673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Secchi Disk Depth (m)</a:t>
                </a:r>
              </a:p>
            </c:rich>
          </c:tx>
          <c:layout>
            <c:manualLayout>
              <c:xMode val="edge"/>
              <c:yMode val="edge"/>
              <c:x val="1.4137722580595792E-2"/>
              <c:y val="0.330467910283864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752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326867304852202E-2"/>
          <c:y val="9.6027224369541447E-2"/>
          <c:w val="0.88640588293810207"/>
          <c:h val="0.78780353206996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Secchi!$B$1:$N$1</c:f>
              <c:numCache>
                <c:formatCode>mmm\-dd</c:formatCode>
                <c:ptCount val="13"/>
                <c:pt idx="0">
                  <c:v>44309</c:v>
                </c:pt>
                <c:pt idx="1">
                  <c:v>44323</c:v>
                </c:pt>
                <c:pt idx="2">
                  <c:v>44331</c:v>
                </c:pt>
                <c:pt idx="3">
                  <c:v>44350</c:v>
                </c:pt>
                <c:pt idx="4">
                  <c:v>44365</c:v>
                </c:pt>
                <c:pt idx="5">
                  <c:v>44379</c:v>
                </c:pt>
                <c:pt idx="6">
                  <c:v>44393</c:v>
                </c:pt>
                <c:pt idx="7">
                  <c:v>44406</c:v>
                </c:pt>
                <c:pt idx="8">
                  <c:v>44424</c:v>
                </c:pt>
                <c:pt idx="9">
                  <c:v>44439</c:v>
                </c:pt>
                <c:pt idx="10">
                  <c:v>44456</c:v>
                </c:pt>
                <c:pt idx="11">
                  <c:v>44473</c:v>
                </c:pt>
                <c:pt idx="12">
                  <c:v>44484</c:v>
                </c:pt>
              </c:numCache>
            </c:numRef>
          </c:cat>
          <c:val>
            <c:numRef>
              <c:f>Secchi!$B$4:$N$4</c:f>
              <c:numCache>
                <c:formatCode>General</c:formatCode>
                <c:ptCount val="13"/>
                <c:pt idx="0">
                  <c:v>1.5</c:v>
                </c:pt>
                <c:pt idx="1">
                  <c:v>2.75</c:v>
                </c:pt>
                <c:pt idx="2">
                  <c:v>2.25</c:v>
                </c:pt>
                <c:pt idx="3">
                  <c:v>2.5</c:v>
                </c:pt>
                <c:pt idx="4">
                  <c:v>3.25</c:v>
                </c:pt>
                <c:pt idx="5">
                  <c:v>3.25</c:v>
                </c:pt>
                <c:pt idx="6">
                  <c:v>2.75</c:v>
                </c:pt>
                <c:pt idx="7">
                  <c:v>1.75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1.25</c:v>
                </c:pt>
                <c:pt idx="1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F5-4312-95B7-E4750B88D0CC}"/>
            </c:ext>
          </c:extLst>
        </c:ser>
        <c:ser>
          <c:idx val="1"/>
          <c:order val="1"/>
          <c:tx>
            <c:strRef>
              <c:f>Secchi!$A$5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Secchi!$B$1:$N$1</c:f>
              <c:numCache>
                <c:formatCode>mmm\-dd</c:formatCode>
                <c:ptCount val="13"/>
                <c:pt idx="0">
                  <c:v>44309</c:v>
                </c:pt>
                <c:pt idx="1">
                  <c:v>44323</c:v>
                </c:pt>
                <c:pt idx="2">
                  <c:v>44331</c:v>
                </c:pt>
                <c:pt idx="3">
                  <c:v>44350</c:v>
                </c:pt>
                <c:pt idx="4">
                  <c:v>44365</c:v>
                </c:pt>
                <c:pt idx="5">
                  <c:v>44379</c:v>
                </c:pt>
                <c:pt idx="6">
                  <c:v>44393</c:v>
                </c:pt>
                <c:pt idx="7">
                  <c:v>44406</c:v>
                </c:pt>
                <c:pt idx="8">
                  <c:v>44424</c:v>
                </c:pt>
                <c:pt idx="9">
                  <c:v>44439</c:v>
                </c:pt>
                <c:pt idx="10">
                  <c:v>44456</c:v>
                </c:pt>
                <c:pt idx="11">
                  <c:v>44473</c:v>
                </c:pt>
                <c:pt idx="12">
                  <c:v>44484</c:v>
                </c:pt>
              </c:numCache>
            </c:numRef>
          </c:cat>
          <c:val>
            <c:numRef>
              <c:f>Secchi!$B$7:$N$7</c:f>
              <c:numCache>
                <c:formatCode>General</c:formatCode>
                <c:ptCount val="13"/>
                <c:pt idx="0">
                  <c:v>2.0576923076923075</c:v>
                </c:pt>
                <c:pt idx="1">
                  <c:v>2.0576923076923075</c:v>
                </c:pt>
                <c:pt idx="2">
                  <c:v>2.0576923076923075</c:v>
                </c:pt>
                <c:pt idx="3">
                  <c:v>2.0576923076923075</c:v>
                </c:pt>
                <c:pt idx="4">
                  <c:v>2.0576923076923075</c:v>
                </c:pt>
                <c:pt idx="5">
                  <c:v>2.0576923076923075</c:v>
                </c:pt>
                <c:pt idx="6">
                  <c:v>2.0576923076923075</c:v>
                </c:pt>
                <c:pt idx="7">
                  <c:v>2.0576923076923075</c:v>
                </c:pt>
                <c:pt idx="8">
                  <c:v>2.0576923076923075</c:v>
                </c:pt>
                <c:pt idx="9">
                  <c:v>2.0576923076923075</c:v>
                </c:pt>
                <c:pt idx="10">
                  <c:v>2.0576923076923075</c:v>
                </c:pt>
                <c:pt idx="11">
                  <c:v>2.0576923076923075</c:v>
                </c:pt>
                <c:pt idx="12">
                  <c:v>2.0576923076923075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5-4E9D-AFCA-AF8F19DC9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675232"/>
        <c:axId val="662673264"/>
      </c:lineChart>
      <c:dateAx>
        <c:axId val="662675232"/>
        <c:scaling>
          <c:orientation val="minMax"/>
        </c:scaling>
        <c:delete val="0"/>
        <c:axPos val="b"/>
        <c:numFmt formatCode="mmm\-d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73264"/>
        <c:crosses val="autoZero"/>
        <c:auto val="1"/>
        <c:lblOffset val="100"/>
        <c:baseTimeUnit val="days"/>
      </c:dateAx>
      <c:valAx>
        <c:axId val="662673264"/>
        <c:scaling>
          <c:orientation val="minMax"/>
          <c:max val="3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Secchi Disk Depth (m)</a:t>
                </a:r>
              </a:p>
            </c:rich>
          </c:tx>
          <c:layout>
            <c:manualLayout>
              <c:xMode val="edge"/>
              <c:yMode val="edge"/>
              <c:x val="1.4137722580595792E-2"/>
              <c:y val="0.330467910283864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752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Lab!$B$12:$N$12</c:f>
              <c:numCache>
                <c:formatCode>General</c:formatCode>
                <c:ptCount val="13"/>
                <c:pt idx="0">
                  <c:v>54.7</c:v>
                </c:pt>
                <c:pt idx="1">
                  <c:v>0</c:v>
                </c:pt>
                <c:pt idx="2">
                  <c:v>50.5</c:v>
                </c:pt>
                <c:pt idx="3">
                  <c:v>0</c:v>
                </c:pt>
                <c:pt idx="4">
                  <c:v>0</c:v>
                </c:pt>
                <c:pt idx="5">
                  <c:v>55.2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56.3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E-4312-9C66-48FE4CE0D58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Lab!$B$13:$N$13</c:f>
              <c:numCache>
                <c:formatCode>General</c:formatCode>
                <c:ptCount val="13"/>
                <c:pt idx="0">
                  <c:v>66.599999999999994</c:v>
                </c:pt>
                <c:pt idx="1">
                  <c:v>0</c:v>
                </c:pt>
                <c:pt idx="2">
                  <c:v>54.6</c:v>
                </c:pt>
                <c:pt idx="3">
                  <c:v>0</c:v>
                </c:pt>
                <c:pt idx="4">
                  <c:v>0</c:v>
                </c:pt>
                <c:pt idx="5">
                  <c:v>63.2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57.9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E-4312-9C66-48FE4CE0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Conductivity (µmhos/cm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Lab!$B$14:$N$14</c:f>
              <c:numCache>
                <c:formatCode>General</c:formatCode>
                <c:ptCount val="13"/>
                <c:pt idx="0">
                  <c:v>53.2</c:v>
                </c:pt>
                <c:pt idx="1">
                  <c:v>0</c:v>
                </c:pt>
                <c:pt idx="2">
                  <c:v>52.7</c:v>
                </c:pt>
                <c:pt idx="3">
                  <c:v>0</c:v>
                </c:pt>
                <c:pt idx="4">
                  <c:v>0</c:v>
                </c:pt>
                <c:pt idx="5">
                  <c:v>55.1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57.1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E-4312-9C66-48FE4CE0D58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Lab!$B$15:$N$15</c:f>
              <c:numCache>
                <c:formatCode>General</c:formatCode>
                <c:ptCount val="13"/>
                <c:pt idx="0">
                  <c:v>56.5</c:v>
                </c:pt>
                <c:pt idx="1">
                  <c:v>0</c:v>
                </c:pt>
                <c:pt idx="2">
                  <c:v>53</c:v>
                </c:pt>
                <c:pt idx="3">
                  <c:v>0</c:v>
                </c:pt>
                <c:pt idx="4">
                  <c:v>0</c:v>
                </c:pt>
                <c:pt idx="5">
                  <c:v>60.5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E-4312-9C66-48FE4CE0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Conductivity (µmhos/cm) 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Lab!$B$16:$N$16</c:f>
              <c:numCache>
                <c:formatCode>General</c:formatCode>
                <c:ptCount val="13"/>
                <c:pt idx="0">
                  <c:v>55.2</c:v>
                </c:pt>
                <c:pt idx="1">
                  <c:v>0</c:v>
                </c:pt>
                <c:pt idx="2">
                  <c:v>50.7</c:v>
                </c:pt>
                <c:pt idx="3">
                  <c:v>0</c:v>
                </c:pt>
                <c:pt idx="4">
                  <c:v>0</c:v>
                </c:pt>
                <c:pt idx="5">
                  <c:v>55.1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56.3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E-4312-9C66-48FE4CE0D58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Lab!$B$17:$N$17</c:f>
              <c:numCache>
                <c:formatCode>General</c:formatCode>
                <c:ptCount val="13"/>
                <c:pt idx="0">
                  <c:v>56.4</c:v>
                </c:pt>
                <c:pt idx="1">
                  <c:v>0</c:v>
                </c:pt>
                <c:pt idx="2">
                  <c:v>56.3</c:v>
                </c:pt>
                <c:pt idx="3">
                  <c:v>0</c:v>
                </c:pt>
                <c:pt idx="4">
                  <c:v>0</c:v>
                </c:pt>
                <c:pt idx="5">
                  <c:v>57.6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57.3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E-4312-9C66-48FE4CE0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Conductivity (µmhos/cm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907560627838923E-2"/>
          <c:y val="9.730639250846565E-2"/>
          <c:w val="0.72737293679328308"/>
          <c:h val="0.81891191258640106"/>
        </c:manualLayout>
      </c:layout>
      <c:lineChart>
        <c:grouping val="standard"/>
        <c:varyColors val="0"/>
        <c:ser>
          <c:idx val="5"/>
          <c:order val="0"/>
          <c:tx>
            <c:strRef>
              <c:f>Lab!$AV$19</c:f>
              <c:strCache>
                <c:ptCount val="1"/>
                <c:pt idx="0">
                  <c:v>April 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Lab!$AB$3:$AB$5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1.0699999999999999E-2</c:v>
                </c:pt>
                <c:pt idx="2">
                  <c:v>5.0000000000000001E-3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1D6-475F-9FEE-63B8BF718512}"/>
            </c:ext>
          </c:extLst>
        </c:ser>
        <c:ser>
          <c:idx val="6"/>
          <c:order val="1"/>
          <c:tx>
            <c:strRef>
              <c:f>Lab!$AV$20</c:f>
              <c:strCache>
                <c:ptCount val="1"/>
                <c:pt idx="0">
                  <c:v>May 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Lab!$AC$3:$AC$5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1D6-475F-9FEE-63B8BF718512}"/>
            </c:ext>
          </c:extLst>
        </c:ser>
        <c:ser>
          <c:idx val="7"/>
          <c:order val="2"/>
          <c:tx>
            <c:strRef>
              <c:f>Lab!$AV$21</c:f>
              <c:strCache>
                <c:ptCount val="1"/>
                <c:pt idx="0">
                  <c:v>May 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plus"/>
            <c:size val="8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Lab!$AD$3:$AD$5</c:f>
              <c:numCache>
                <c:formatCode>General</c:formatCode>
                <c:ptCount val="3"/>
                <c:pt idx="0">
                  <c:v>2.5100000000000001E-2</c:v>
                </c:pt>
                <c:pt idx="1">
                  <c:v>1.2500000000000001E-2</c:v>
                </c:pt>
                <c:pt idx="2">
                  <c:v>1.3299999999999999E-2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1D6-475F-9FEE-63B8BF718512}"/>
            </c:ext>
          </c:extLst>
        </c:ser>
        <c:ser>
          <c:idx val="8"/>
          <c:order val="3"/>
          <c:tx>
            <c:strRef>
              <c:f>Lab!$AV$22</c:f>
              <c:strCache>
                <c:ptCount val="1"/>
                <c:pt idx="0">
                  <c:v>June 3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Lab!$AE$3:$AE$5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1D6-475F-9FEE-63B8BF718512}"/>
            </c:ext>
          </c:extLst>
        </c:ser>
        <c:ser>
          <c:idx val="0"/>
          <c:order val="4"/>
          <c:tx>
            <c:strRef>
              <c:f>Lab!$AV$23</c:f>
              <c:strCache>
                <c:ptCount val="1"/>
                <c:pt idx="0">
                  <c:v>June 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Lab!$AF$3:$AF$5</c:f>
              <c:numCache>
                <c:formatCode>General</c:formatCode>
                <c:ptCount val="3"/>
                <c:pt idx="0">
                  <c:v>1.61E-2</c:v>
                </c:pt>
                <c:pt idx="1">
                  <c:v>2.06E-2</c:v>
                </c:pt>
                <c:pt idx="2">
                  <c:v>1.8100000000000002E-2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F-4EE7-9248-57D1B5B2144C}"/>
            </c:ext>
          </c:extLst>
        </c:ser>
        <c:ser>
          <c:idx val="1"/>
          <c:order val="5"/>
          <c:tx>
            <c:strRef>
              <c:f>Lab!$AV$24</c:f>
              <c:strCache>
                <c:ptCount val="1"/>
                <c:pt idx="0">
                  <c:v>July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Lab!$AG$3:$AG$5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BF-4EE7-9248-57D1B5B2144C}"/>
            </c:ext>
          </c:extLst>
        </c:ser>
        <c:ser>
          <c:idx val="2"/>
          <c:order val="6"/>
          <c:tx>
            <c:strRef>
              <c:f>Lab!$AV$25</c:f>
              <c:strCache>
                <c:ptCount val="1"/>
                <c:pt idx="0">
                  <c:v>July 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Lab!$AH$3:$AH$5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5.0000000000000001E-3</c:v>
                </c:pt>
                <c:pt idx="2">
                  <c:v>1.78E-2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BF-4EE7-9248-57D1B5B2144C}"/>
            </c:ext>
          </c:extLst>
        </c:ser>
        <c:ser>
          <c:idx val="3"/>
          <c:order val="7"/>
          <c:tx>
            <c:strRef>
              <c:f>Lab!$AV$26</c:f>
              <c:strCache>
                <c:ptCount val="1"/>
                <c:pt idx="0">
                  <c:v>July 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Lab!$AI$3:$AI$5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2.3900000000000001E-2</c:v>
                </c:pt>
                <c:pt idx="2">
                  <c:v>1.84E-2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BF-4EE7-9248-57D1B5B2144C}"/>
            </c:ext>
          </c:extLst>
        </c:ser>
        <c:ser>
          <c:idx val="4"/>
          <c:order val="8"/>
          <c:tx>
            <c:strRef>
              <c:f>Lab!$AV$27</c:f>
              <c:strCache>
                <c:ptCount val="1"/>
                <c:pt idx="0">
                  <c:v>Aug 16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Lab!$AJ$3:$AJ$5</c:f>
              <c:numCache>
                <c:formatCode>General</c:formatCode>
                <c:ptCount val="3"/>
                <c:pt idx="0">
                  <c:v>2.0400000000000001E-2</c:v>
                </c:pt>
                <c:pt idx="1">
                  <c:v>1.7100000000000001E-2</c:v>
                </c:pt>
                <c:pt idx="2">
                  <c:v>1.8100000000000002E-2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BF-4EE7-9248-57D1B5B2144C}"/>
            </c:ext>
          </c:extLst>
        </c:ser>
        <c:ser>
          <c:idx val="9"/>
          <c:order val="9"/>
          <c:tx>
            <c:strRef>
              <c:f>Lab!$AV$28</c:f>
              <c:strCache>
                <c:ptCount val="1"/>
                <c:pt idx="0">
                  <c:v>Aug 31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Lab!$AK$3:$AK$5</c:f>
              <c:numCache>
                <c:formatCode>General</c:formatCode>
                <c:ptCount val="3"/>
                <c:pt idx="0">
                  <c:v>3.7400000000000003E-2</c:v>
                </c:pt>
                <c:pt idx="1">
                  <c:v>5.6399999999999999E-2</c:v>
                </c:pt>
                <c:pt idx="2">
                  <c:v>2.0199999999999999E-2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BF-4EE7-9248-57D1B5B2144C}"/>
            </c:ext>
          </c:extLst>
        </c:ser>
        <c:ser>
          <c:idx val="10"/>
          <c:order val="10"/>
          <c:tx>
            <c:strRef>
              <c:f>Lab!$AV$29</c:f>
              <c:strCache>
                <c:ptCount val="1"/>
                <c:pt idx="0">
                  <c:v>Sept 16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Lab!$AL$3:$AL$5</c:f>
              <c:numCache>
                <c:formatCode>General</c:formatCode>
                <c:ptCount val="3"/>
                <c:pt idx="0">
                  <c:v>3.5400000000000001E-2</c:v>
                </c:pt>
                <c:pt idx="1">
                  <c:v>1.67E-2</c:v>
                </c:pt>
                <c:pt idx="2">
                  <c:v>1.5900000000000001E-2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BF-4EE7-9248-57D1B5B2144C}"/>
            </c:ext>
          </c:extLst>
        </c:ser>
        <c:ser>
          <c:idx val="11"/>
          <c:order val="11"/>
          <c:tx>
            <c:strRef>
              <c:f>Lab!$AV$30</c:f>
              <c:strCache>
                <c:ptCount val="1"/>
                <c:pt idx="0">
                  <c:v>Oct 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plus"/>
            <c:size val="8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Lab!$AM$3:$AM$5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BF-4EE7-9248-57D1B5B2144C}"/>
            </c:ext>
          </c:extLst>
        </c:ser>
        <c:ser>
          <c:idx val="12"/>
          <c:order val="12"/>
          <c:tx>
            <c:strRef>
              <c:f>Lab!$AV$31</c:f>
              <c:strCache>
                <c:ptCount val="1"/>
                <c:pt idx="0">
                  <c:v>Oct 15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Lab!$AN$3:$AN$5</c:f>
              <c:numCache>
                <c:formatCode>General</c:formatCode>
                <c:ptCount val="3"/>
                <c:pt idx="0">
                  <c:v>2.4799999999999999E-2</c:v>
                </c:pt>
                <c:pt idx="1">
                  <c:v>1.7100000000000001E-2</c:v>
                </c:pt>
                <c:pt idx="2">
                  <c:v>1.9900000000000001E-2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9BF-4EE7-9248-57D1B5B21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34184"/>
        <c:axId val="369533856"/>
        <c:extLst/>
      </c:lineChart>
      <c:catAx>
        <c:axId val="36953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3856"/>
        <c:crosses val="autoZero"/>
        <c:auto val="1"/>
        <c:lblAlgn val="ctr"/>
        <c:lblOffset val="100"/>
        <c:noMultiLvlLbl val="0"/>
      </c:catAx>
      <c:valAx>
        <c:axId val="36953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Total Phosphorus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4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55335444219556"/>
          <c:y val="0.27776216257183256"/>
          <c:w val="0.1075868921814563"/>
          <c:h val="0.63017888999042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53371310203627E-2"/>
          <c:y val="8.581603163196827E-2"/>
          <c:w val="0.73102714913136191"/>
          <c:h val="0.83040227346289841"/>
        </c:manualLayout>
      </c:layout>
      <c:lineChart>
        <c:grouping val="standard"/>
        <c:varyColors val="0"/>
        <c:ser>
          <c:idx val="5"/>
          <c:order val="0"/>
          <c:tx>
            <c:strRef>
              <c:f>Lab!$AV$19</c:f>
              <c:strCache>
                <c:ptCount val="1"/>
                <c:pt idx="0">
                  <c:v>April 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Lab!$AB$6:$AB$8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435-437F-9B3F-2B6C01CC28FB}"/>
            </c:ext>
          </c:extLst>
        </c:ser>
        <c:ser>
          <c:idx val="6"/>
          <c:order val="1"/>
          <c:tx>
            <c:strRef>
              <c:f>Lab!$AV$20</c:f>
              <c:strCache>
                <c:ptCount val="1"/>
                <c:pt idx="0">
                  <c:v>May 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Lab!$AC$6:$AC$8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5.0000000000000001E-3</c:v>
                </c:pt>
                <c:pt idx="2">
                  <c:v>6.4999999999999997E-3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435-437F-9B3F-2B6C01CC28FB}"/>
            </c:ext>
          </c:extLst>
        </c:ser>
        <c:ser>
          <c:idx val="7"/>
          <c:order val="2"/>
          <c:tx>
            <c:strRef>
              <c:f>Lab!$AV$21</c:f>
              <c:strCache>
                <c:ptCount val="1"/>
                <c:pt idx="0">
                  <c:v>May 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plus"/>
            <c:size val="8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Lab!$AD$6:$AD$8</c:f>
              <c:numCache>
                <c:formatCode>General</c:formatCode>
                <c:ptCount val="3"/>
                <c:pt idx="0">
                  <c:v>1.11E-2</c:v>
                </c:pt>
                <c:pt idx="1">
                  <c:v>1.3899999999999999E-2</c:v>
                </c:pt>
                <c:pt idx="2">
                  <c:v>2.5499999999999998E-2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F435-437F-9B3F-2B6C01CC28FB}"/>
            </c:ext>
          </c:extLst>
        </c:ser>
        <c:ser>
          <c:idx val="8"/>
          <c:order val="3"/>
          <c:tx>
            <c:strRef>
              <c:f>Lab!$AV$22</c:f>
              <c:strCache>
                <c:ptCount val="1"/>
                <c:pt idx="0">
                  <c:v>June 3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Lab!$AE$6:$AE$8</c:f>
              <c:numCache>
                <c:formatCode>General</c:formatCode>
                <c:ptCount val="3"/>
                <c:pt idx="0">
                  <c:v>1.6E-2</c:v>
                </c:pt>
                <c:pt idx="1">
                  <c:v>1.6299999999999999E-2</c:v>
                </c:pt>
                <c:pt idx="2">
                  <c:v>1.9699999999999999E-2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F435-437F-9B3F-2B6C01CC28FB}"/>
            </c:ext>
          </c:extLst>
        </c:ser>
        <c:ser>
          <c:idx val="0"/>
          <c:order val="4"/>
          <c:tx>
            <c:strRef>
              <c:f>Lab!$AV$23</c:f>
              <c:strCache>
                <c:ptCount val="1"/>
                <c:pt idx="0">
                  <c:v>June 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Lab!$AF$6:$AF$8</c:f>
              <c:numCache>
                <c:formatCode>General</c:formatCode>
                <c:ptCount val="3"/>
                <c:pt idx="0">
                  <c:v>1.7500000000000002E-2</c:v>
                </c:pt>
                <c:pt idx="1">
                  <c:v>5.0000000000000001E-3</c:v>
                </c:pt>
                <c:pt idx="2">
                  <c:v>2.5700000000000001E-2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5-4A0D-A25C-1FE860115082}"/>
            </c:ext>
          </c:extLst>
        </c:ser>
        <c:ser>
          <c:idx val="1"/>
          <c:order val="5"/>
          <c:tx>
            <c:strRef>
              <c:f>Lab!$AV$24</c:f>
              <c:strCache>
                <c:ptCount val="1"/>
                <c:pt idx="0">
                  <c:v>July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Lab!$AG$6:$AG$8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1.2800000000000001E-2</c:v>
                </c:pt>
                <c:pt idx="2">
                  <c:v>2.01E-2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45-4A0D-A25C-1FE860115082}"/>
            </c:ext>
          </c:extLst>
        </c:ser>
        <c:ser>
          <c:idx val="2"/>
          <c:order val="6"/>
          <c:tx>
            <c:strRef>
              <c:f>Lab!$AV$25</c:f>
              <c:strCache>
                <c:ptCount val="1"/>
                <c:pt idx="0">
                  <c:v>July 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Lab!$AH$6:$AH$8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1.34E-2</c:v>
                </c:pt>
                <c:pt idx="2">
                  <c:v>2.3800000000000002E-2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45-4A0D-A25C-1FE860115082}"/>
            </c:ext>
          </c:extLst>
        </c:ser>
        <c:ser>
          <c:idx val="3"/>
          <c:order val="7"/>
          <c:tx>
            <c:strRef>
              <c:f>Lab!$AV$26</c:f>
              <c:strCache>
                <c:ptCount val="1"/>
                <c:pt idx="0">
                  <c:v>July 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Lab!$AI$6:$AI$8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1.9099999999999999E-2</c:v>
                </c:pt>
                <c:pt idx="2">
                  <c:v>2.4199999999999999E-2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45-4A0D-A25C-1FE860115082}"/>
            </c:ext>
          </c:extLst>
        </c:ser>
        <c:ser>
          <c:idx val="4"/>
          <c:order val="8"/>
          <c:tx>
            <c:strRef>
              <c:f>Lab!$AV$27</c:f>
              <c:strCache>
                <c:ptCount val="1"/>
                <c:pt idx="0">
                  <c:v>Aug 16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Lab!$AJ$6:$AJ$8</c:f>
              <c:numCache>
                <c:formatCode>General</c:formatCode>
                <c:ptCount val="3"/>
                <c:pt idx="0">
                  <c:v>1.52E-2</c:v>
                </c:pt>
                <c:pt idx="1">
                  <c:v>1.7000000000000001E-2</c:v>
                </c:pt>
                <c:pt idx="2">
                  <c:v>3.9300000000000002E-2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45-4A0D-A25C-1FE860115082}"/>
            </c:ext>
          </c:extLst>
        </c:ser>
        <c:ser>
          <c:idx val="9"/>
          <c:order val="9"/>
          <c:tx>
            <c:strRef>
              <c:f>Lab!$AV$28</c:f>
              <c:strCache>
                <c:ptCount val="1"/>
                <c:pt idx="0">
                  <c:v>Aug 31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Lab!$AK$6:$AK$8</c:f>
              <c:numCache>
                <c:formatCode>General</c:formatCode>
                <c:ptCount val="3"/>
                <c:pt idx="0">
                  <c:v>1.55E-2</c:v>
                </c:pt>
                <c:pt idx="1">
                  <c:v>1.9400000000000001E-2</c:v>
                </c:pt>
                <c:pt idx="2">
                  <c:v>3.0700000000000002E-2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45-4A0D-A25C-1FE860115082}"/>
            </c:ext>
          </c:extLst>
        </c:ser>
        <c:ser>
          <c:idx val="10"/>
          <c:order val="10"/>
          <c:tx>
            <c:strRef>
              <c:f>Lab!$AV$29</c:f>
              <c:strCache>
                <c:ptCount val="1"/>
                <c:pt idx="0">
                  <c:v>Sept 16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Lab!$AL$6:$AL$8</c:f>
              <c:numCache>
                <c:formatCode>General</c:formatCode>
                <c:ptCount val="3"/>
                <c:pt idx="0">
                  <c:v>5.2400000000000002E-2</c:v>
                </c:pt>
                <c:pt idx="1">
                  <c:v>2.41E-2</c:v>
                </c:pt>
                <c:pt idx="2">
                  <c:v>1.6299999999999999E-2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45-4A0D-A25C-1FE860115082}"/>
            </c:ext>
          </c:extLst>
        </c:ser>
        <c:ser>
          <c:idx val="11"/>
          <c:order val="11"/>
          <c:tx>
            <c:strRef>
              <c:f>Lab!$AV$30</c:f>
              <c:strCache>
                <c:ptCount val="1"/>
                <c:pt idx="0">
                  <c:v>Oct 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plus"/>
            <c:size val="8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Lab!$AM$6:$AM$8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45-4A0D-A25C-1FE860115082}"/>
            </c:ext>
          </c:extLst>
        </c:ser>
        <c:ser>
          <c:idx val="12"/>
          <c:order val="12"/>
          <c:tx>
            <c:strRef>
              <c:f>Lab!$AV$31</c:f>
              <c:strCache>
                <c:ptCount val="1"/>
                <c:pt idx="0">
                  <c:v>Oct 15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Lab!$AN$6:$AN$8</c:f>
              <c:numCache>
                <c:formatCode>General</c:formatCode>
                <c:ptCount val="3"/>
                <c:pt idx="0">
                  <c:v>2.9100000000000001E-2</c:v>
                </c:pt>
                <c:pt idx="1">
                  <c:v>1.6899999999999998E-2</c:v>
                </c:pt>
                <c:pt idx="2">
                  <c:v>2.3599999999999999E-2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245-4A0D-A25C-1FE860115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34184"/>
        <c:axId val="369533856"/>
        <c:extLst/>
      </c:lineChart>
      <c:catAx>
        <c:axId val="36953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3856"/>
        <c:crosses val="autoZero"/>
        <c:auto val="1"/>
        <c:lblAlgn val="ctr"/>
        <c:lblOffset val="100"/>
        <c:noMultiLvlLbl val="0"/>
      </c:catAx>
      <c:valAx>
        <c:axId val="36953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Total Phosphorus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4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55335444219556"/>
          <c:y val="0.27776216257183256"/>
          <c:w val="0.10788971869000008"/>
          <c:h val="0.63017888999042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928259212683539E-2"/>
          <c:y val="9.4433576101135078E-2"/>
          <c:w val="0.73102714913136191"/>
          <c:h val="0.8217845028055254"/>
        </c:manualLayout>
      </c:layout>
      <c:lineChart>
        <c:grouping val="standard"/>
        <c:varyColors val="0"/>
        <c:ser>
          <c:idx val="5"/>
          <c:order val="0"/>
          <c:tx>
            <c:strRef>
              <c:f>Lab!$AV$19</c:f>
              <c:strCache>
                <c:ptCount val="1"/>
                <c:pt idx="0">
                  <c:v>April 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Lab!$AB$9:$AB$11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ABF-4C06-9CA3-1E7E0621AA85}"/>
            </c:ext>
          </c:extLst>
        </c:ser>
        <c:ser>
          <c:idx val="6"/>
          <c:order val="1"/>
          <c:tx>
            <c:strRef>
              <c:f>Lab!$AV$20</c:f>
              <c:strCache>
                <c:ptCount val="1"/>
                <c:pt idx="0">
                  <c:v>May 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Lab!$AC$9:$AC$11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5.0000000000000001E-3</c:v>
                </c:pt>
                <c:pt idx="2">
                  <c:v>6.3E-3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ABF-4C06-9CA3-1E7E0621AA85}"/>
            </c:ext>
          </c:extLst>
        </c:ser>
        <c:ser>
          <c:idx val="7"/>
          <c:order val="2"/>
          <c:tx>
            <c:strRef>
              <c:f>Lab!$AV$21</c:f>
              <c:strCache>
                <c:ptCount val="1"/>
                <c:pt idx="0">
                  <c:v>May 21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plus"/>
            <c:size val="8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Lab!$AD$9:$AD$11</c:f>
              <c:numCache>
                <c:formatCode>General</c:formatCode>
                <c:ptCount val="3"/>
                <c:pt idx="0">
                  <c:v>1.01E-2</c:v>
                </c:pt>
                <c:pt idx="1">
                  <c:v>1.4999999999999999E-2</c:v>
                </c:pt>
                <c:pt idx="2">
                  <c:v>1.4999999999999999E-2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ABF-4C06-9CA3-1E7E0621AA85}"/>
            </c:ext>
          </c:extLst>
        </c:ser>
        <c:ser>
          <c:idx val="8"/>
          <c:order val="3"/>
          <c:tx>
            <c:strRef>
              <c:f>Lab!$AV$22</c:f>
              <c:strCache>
                <c:ptCount val="1"/>
                <c:pt idx="0">
                  <c:v>June 3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Lab!$AE$9:$AE$11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1.2699999999999999E-2</c:v>
                </c:pt>
                <c:pt idx="2">
                  <c:v>1.23E-2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EABF-4C06-9CA3-1E7E0621AA85}"/>
            </c:ext>
          </c:extLst>
        </c:ser>
        <c:ser>
          <c:idx val="0"/>
          <c:order val="4"/>
          <c:tx>
            <c:strRef>
              <c:f>Lab!$AV$23</c:f>
              <c:strCache>
                <c:ptCount val="1"/>
                <c:pt idx="0">
                  <c:v>June 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Lab!$AF$9:$AF$11</c:f>
              <c:numCache>
                <c:formatCode>General</c:formatCode>
                <c:ptCount val="3"/>
                <c:pt idx="0">
                  <c:v>1.6299999999999999E-2</c:v>
                </c:pt>
                <c:pt idx="1">
                  <c:v>1.29E-2</c:v>
                </c:pt>
                <c:pt idx="2">
                  <c:v>1.3100000000000001E-2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8-4963-9D6F-D23E9016D8EF}"/>
            </c:ext>
          </c:extLst>
        </c:ser>
        <c:ser>
          <c:idx val="1"/>
          <c:order val="5"/>
          <c:tx>
            <c:strRef>
              <c:f>Lab!$AV$24</c:f>
              <c:strCache>
                <c:ptCount val="1"/>
                <c:pt idx="0">
                  <c:v>July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Lab!$AG$9:$AG$11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5.0000000000000001E-3</c:v>
                </c:pt>
                <c:pt idx="2">
                  <c:v>1.1599999999999999E-2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8-4963-9D6F-D23E9016D8EF}"/>
            </c:ext>
          </c:extLst>
        </c:ser>
        <c:ser>
          <c:idx val="2"/>
          <c:order val="6"/>
          <c:tx>
            <c:strRef>
              <c:f>Lab!$AV$25</c:f>
              <c:strCache>
                <c:ptCount val="1"/>
                <c:pt idx="0">
                  <c:v>July 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Lab!$AH$9:$AH$11</c:f>
              <c:numCache>
                <c:formatCode>General</c:formatCode>
                <c:ptCount val="3"/>
                <c:pt idx="0">
                  <c:v>5.0000000000000001E-3</c:v>
                </c:pt>
                <c:pt idx="1">
                  <c:v>2.0299999999999999E-2</c:v>
                </c:pt>
                <c:pt idx="2">
                  <c:v>1.6400000000000001E-2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8-4963-9D6F-D23E9016D8EF}"/>
            </c:ext>
          </c:extLst>
        </c:ser>
        <c:ser>
          <c:idx val="3"/>
          <c:order val="7"/>
          <c:tx>
            <c:strRef>
              <c:f>Lab!$AV$26</c:f>
              <c:strCache>
                <c:ptCount val="1"/>
                <c:pt idx="0">
                  <c:v>July 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Lab!$AI$9:$AI$11</c:f>
              <c:numCache>
                <c:formatCode>General</c:formatCode>
                <c:ptCount val="3"/>
                <c:pt idx="0">
                  <c:v>1.7600000000000001E-2</c:v>
                </c:pt>
                <c:pt idx="1">
                  <c:v>1.8499999999999999E-2</c:v>
                </c:pt>
                <c:pt idx="2">
                  <c:v>2.2200000000000001E-2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C8-4963-9D6F-D23E9016D8EF}"/>
            </c:ext>
          </c:extLst>
        </c:ser>
        <c:ser>
          <c:idx val="4"/>
          <c:order val="8"/>
          <c:tx>
            <c:strRef>
              <c:f>Lab!$AV$27</c:f>
              <c:strCache>
                <c:ptCount val="1"/>
                <c:pt idx="0">
                  <c:v>Aug 16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Lab!$AJ$9:$AJ$11</c:f>
              <c:numCache>
                <c:formatCode>General</c:formatCode>
                <c:ptCount val="3"/>
                <c:pt idx="0">
                  <c:v>1.9199999999999998E-2</c:v>
                </c:pt>
                <c:pt idx="1">
                  <c:v>1.5699999999999999E-2</c:v>
                </c:pt>
                <c:pt idx="2">
                  <c:v>2.69E-2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C8-4963-9D6F-D23E9016D8EF}"/>
            </c:ext>
          </c:extLst>
        </c:ser>
        <c:ser>
          <c:idx val="9"/>
          <c:order val="9"/>
          <c:tx>
            <c:strRef>
              <c:f>Lab!$AV$28</c:f>
              <c:strCache>
                <c:ptCount val="1"/>
                <c:pt idx="0">
                  <c:v>Aug 31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Lab!$AK$9:$AK$11</c:f>
              <c:numCache>
                <c:formatCode>General</c:formatCode>
                <c:ptCount val="3"/>
                <c:pt idx="0">
                  <c:v>2.2100000000000002E-2</c:v>
                </c:pt>
                <c:pt idx="1">
                  <c:v>2.2499999999999999E-2</c:v>
                </c:pt>
                <c:pt idx="2">
                  <c:v>2.24E-2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C8-4963-9D6F-D23E9016D8EF}"/>
            </c:ext>
          </c:extLst>
        </c:ser>
        <c:ser>
          <c:idx val="10"/>
          <c:order val="10"/>
          <c:tx>
            <c:strRef>
              <c:f>Lab!$AV$29</c:f>
              <c:strCache>
                <c:ptCount val="1"/>
                <c:pt idx="0">
                  <c:v>Sept 16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Lab!$AL$9:$AL$11</c:f>
              <c:numCache>
                <c:formatCode>General</c:formatCode>
                <c:ptCount val="3"/>
                <c:pt idx="0">
                  <c:v>1.29E-2</c:v>
                </c:pt>
                <c:pt idx="1">
                  <c:v>1.6299999999999999E-2</c:v>
                </c:pt>
                <c:pt idx="2">
                  <c:v>1.7100000000000001E-2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C8-4963-9D6F-D23E9016D8EF}"/>
            </c:ext>
          </c:extLst>
        </c:ser>
        <c:ser>
          <c:idx val="11"/>
          <c:order val="11"/>
          <c:tx>
            <c:strRef>
              <c:f>Lab!$AV$30</c:f>
              <c:strCache>
                <c:ptCount val="1"/>
                <c:pt idx="0">
                  <c:v>Oct 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plus"/>
            <c:size val="8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Lab!$AM$9:$AM$11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C8-4963-9D6F-D23E9016D8EF}"/>
            </c:ext>
          </c:extLst>
        </c:ser>
        <c:ser>
          <c:idx val="12"/>
          <c:order val="12"/>
          <c:tx>
            <c:strRef>
              <c:f>Lab!$AV$31</c:f>
              <c:strCache>
                <c:ptCount val="1"/>
                <c:pt idx="0">
                  <c:v>Oct 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Lab!$AX$19:$AX$21</c:f>
              <c:strCache>
                <c:ptCount val="3"/>
                <c:pt idx="0">
                  <c:v>Surface</c:v>
                </c:pt>
                <c:pt idx="1">
                  <c:v>Middle</c:v>
                </c:pt>
                <c:pt idx="2">
                  <c:v>Bottom</c:v>
                </c:pt>
              </c:strCache>
            </c:strRef>
          </c:cat>
          <c:val>
            <c:numRef>
              <c:f>Lab!$AN$9:$AN$11</c:f>
              <c:numCache>
                <c:formatCode>General</c:formatCode>
                <c:ptCount val="3"/>
                <c:pt idx="0">
                  <c:v>1.6199999999999999E-2</c:v>
                </c:pt>
                <c:pt idx="1">
                  <c:v>1.8100000000000002E-2</c:v>
                </c:pt>
                <c:pt idx="2">
                  <c:v>1.77E-2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BC8-4963-9D6F-D23E9016D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34184"/>
        <c:axId val="369533856"/>
        <c:extLst/>
      </c:lineChart>
      <c:catAx>
        <c:axId val="36953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3856"/>
        <c:crosses val="autoZero"/>
        <c:auto val="1"/>
        <c:lblAlgn val="ctr"/>
        <c:lblOffset val="100"/>
        <c:noMultiLvlLbl val="0"/>
      </c:catAx>
      <c:valAx>
        <c:axId val="36953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Total Phosphorus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4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55335444219556"/>
          <c:y val="0.27776216257183256"/>
          <c:w val="0.10783536404402583"/>
          <c:h val="0.63017888999042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Lab!$AO$12:$BA$12</c:f>
              <c:numCache>
                <c:formatCode>General</c:formatCode>
                <c:ptCount val="13"/>
                <c:pt idx="0">
                  <c:v>7.6</c:v>
                </c:pt>
                <c:pt idx="1">
                  <c:v>0</c:v>
                </c:pt>
                <c:pt idx="2">
                  <c:v>3.8</c:v>
                </c:pt>
                <c:pt idx="3">
                  <c:v>0</c:v>
                </c:pt>
                <c:pt idx="4">
                  <c:v>0</c:v>
                </c:pt>
                <c:pt idx="5">
                  <c:v>2.7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7-4729-A592-D02F553C987E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Lab!$AO$13:$BA$13</c:f>
              <c:numCache>
                <c:formatCode>General</c:formatCode>
                <c:ptCount val="13"/>
                <c:pt idx="0">
                  <c:v>11</c:v>
                </c:pt>
                <c:pt idx="1">
                  <c:v>0</c:v>
                </c:pt>
                <c:pt idx="2">
                  <c:v>5.0999999999999996</c:v>
                </c:pt>
                <c:pt idx="3">
                  <c:v>0</c:v>
                </c:pt>
                <c:pt idx="4">
                  <c:v>0</c:v>
                </c:pt>
                <c:pt idx="5">
                  <c:v>4.5999999999999996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14.27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7-4729-A592-D02F553C9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Chlorophyll-a (µg/L) 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53371310203627E-2"/>
          <c:y val="8.846948632246332E-2"/>
          <c:w val="0.73102714913136191"/>
          <c:h val="0.82774888095744781"/>
        </c:manualLayout>
      </c:layout>
      <c:lineChart>
        <c:grouping val="standard"/>
        <c:varyColors val="0"/>
        <c:ser>
          <c:idx val="0"/>
          <c:order val="0"/>
          <c:tx>
            <c:strRef>
              <c:f>Temp!$B$1</c:f>
              <c:strCache>
                <c:ptCount val="1"/>
                <c:pt idx="0">
                  <c:v>Apr-23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Temp!$B$11:$B$21</c:f>
              <c:numCache>
                <c:formatCode>General</c:formatCode>
                <c:ptCount val="11"/>
                <c:pt idx="0">
                  <c:v>11.9</c:v>
                </c:pt>
                <c:pt idx="1">
                  <c:v>11.9</c:v>
                </c:pt>
                <c:pt idx="2">
                  <c:v>11.6</c:v>
                </c:pt>
                <c:pt idx="3">
                  <c:v>11.6</c:v>
                </c:pt>
                <c:pt idx="4">
                  <c:v>11.6</c:v>
                </c:pt>
                <c:pt idx="5">
                  <c:v>11.3</c:v>
                </c:pt>
                <c:pt idx="6">
                  <c:v>10.3</c:v>
                </c:pt>
                <c:pt idx="7">
                  <c:v>10.199999999999999</c:v>
                </c:pt>
                <c:pt idx="8">
                  <c:v>9.8000000000000007</c:v>
                </c:pt>
                <c:pt idx="9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CF-42F3-9339-53D7B11AE3BF}"/>
            </c:ext>
          </c:extLst>
        </c:ser>
        <c:ser>
          <c:idx val="1"/>
          <c:order val="1"/>
          <c:tx>
            <c:strRef>
              <c:f>Temp!$C$1</c:f>
              <c:strCache>
                <c:ptCount val="1"/>
                <c:pt idx="0">
                  <c:v>May-07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Temp!$C$11:$C$21</c:f>
              <c:numCache>
                <c:formatCode>General</c:formatCode>
                <c:ptCount val="11"/>
                <c:pt idx="0">
                  <c:v>14.6</c:v>
                </c:pt>
                <c:pt idx="1">
                  <c:v>14.6</c:v>
                </c:pt>
                <c:pt idx="2">
                  <c:v>14.5</c:v>
                </c:pt>
                <c:pt idx="3">
                  <c:v>13.8</c:v>
                </c:pt>
                <c:pt idx="4">
                  <c:v>13.1</c:v>
                </c:pt>
                <c:pt idx="5">
                  <c:v>12.6</c:v>
                </c:pt>
                <c:pt idx="6">
                  <c:v>11.8</c:v>
                </c:pt>
                <c:pt idx="7">
                  <c:v>11.4</c:v>
                </c:pt>
                <c:pt idx="8">
                  <c:v>10.9</c:v>
                </c:pt>
                <c:pt idx="9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CF-42F3-9339-53D7B11AE3BF}"/>
            </c:ext>
          </c:extLst>
        </c:ser>
        <c:ser>
          <c:idx val="2"/>
          <c:order val="2"/>
          <c:tx>
            <c:strRef>
              <c:f>Temp!$D$1</c:f>
              <c:strCache>
                <c:ptCount val="1"/>
                <c:pt idx="0">
                  <c:v>May-21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31750">
                <a:solidFill>
                  <a:srgbClr val="00B050"/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Temp!$D$11:$D$21</c:f>
              <c:numCache>
                <c:formatCode>General</c:formatCode>
                <c:ptCount val="11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15.4</c:v>
                </c:pt>
                <c:pt idx="6">
                  <c:v>15</c:v>
                </c:pt>
                <c:pt idx="7">
                  <c:v>14.2</c:v>
                </c:pt>
                <c:pt idx="8">
                  <c:v>13.4</c:v>
                </c:pt>
                <c:pt idx="9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CF-42F3-9339-53D7B11AE3BF}"/>
            </c:ext>
          </c:extLst>
        </c:ser>
        <c:ser>
          <c:idx val="3"/>
          <c:order val="3"/>
          <c:tx>
            <c:strRef>
              <c:f>Temp!$E$1</c:f>
              <c:strCache>
                <c:ptCount val="1"/>
                <c:pt idx="0">
                  <c:v>Jun-03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Temp!$E$11:$E$21</c:f>
              <c:numCache>
                <c:formatCode>General</c:formatCode>
                <c:ptCount val="11"/>
                <c:pt idx="0">
                  <c:v>22.1</c:v>
                </c:pt>
                <c:pt idx="1">
                  <c:v>22</c:v>
                </c:pt>
                <c:pt idx="2">
                  <c:v>19.2</c:v>
                </c:pt>
                <c:pt idx="3">
                  <c:v>17.899999999999999</c:v>
                </c:pt>
                <c:pt idx="4">
                  <c:v>16.600000000000001</c:v>
                </c:pt>
                <c:pt idx="5">
                  <c:v>15.5</c:v>
                </c:pt>
                <c:pt idx="6">
                  <c:v>15.3</c:v>
                </c:pt>
                <c:pt idx="7">
                  <c:v>15.3</c:v>
                </c:pt>
                <c:pt idx="8">
                  <c:v>15.3</c:v>
                </c:pt>
                <c:pt idx="9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CF-42F3-9339-53D7B11AE3BF}"/>
            </c:ext>
          </c:extLst>
        </c:ser>
        <c:ser>
          <c:idx val="4"/>
          <c:order val="4"/>
          <c:tx>
            <c:strRef>
              <c:f>Temp!$F$1</c:f>
              <c:strCache>
                <c:ptCount val="1"/>
                <c:pt idx="0">
                  <c:v>Jun-18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Temp!$F$11:$F$21</c:f>
              <c:numCache>
                <c:formatCode>General</c:formatCode>
                <c:ptCount val="11"/>
                <c:pt idx="0">
                  <c:v>20.399999999999999</c:v>
                </c:pt>
                <c:pt idx="1">
                  <c:v>20.3</c:v>
                </c:pt>
                <c:pt idx="2">
                  <c:v>19.8</c:v>
                </c:pt>
                <c:pt idx="3">
                  <c:v>19.5</c:v>
                </c:pt>
                <c:pt idx="4">
                  <c:v>18.8</c:v>
                </c:pt>
                <c:pt idx="5">
                  <c:v>17.600000000000001</c:v>
                </c:pt>
                <c:pt idx="6">
                  <c:v>17.3</c:v>
                </c:pt>
                <c:pt idx="7">
                  <c:v>17.2</c:v>
                </c:pt>
                <c:pt idx="8">
                  <c:v>17.100000000000001</c:v>
                </c:pt>
                <c:pt idx="9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2-4482-A2A0-54F49A3036D7}"/>
            </c:ext>
          </c:extLst>
        </c:ser>
        <c:ser>
          <c:idx val="5"/>
          <c:order val="5"/>
          <c:tx>
            <c:strRef>
              <c:f>Temp!$G$1</c:f>
              <c:strCache>
                <c:ptCount val="1"/>
                <c:pt idx="0">
                  <c:v>Jul-02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Temp!$G$11:$G$21</c:f>
              <c:numCache>
                <c:formatCode>General</c:formatCode>
                <c:ptCount val="11"/>
                <c:pt idx="0">
                  <c:v>26.9</c:v>
                </c:pt>
                <c:pt idx="1">
                  <c:v>26.9</c:v>
                </c:pt>
                <c:pt idx="2">
                  <c:v>26.7</c:v>
                </c:pt>
                <c:pt idx="3">
                  <c:v>24.1</c:v>
                </c:pt>
                <c:pt idx="4">
                  <c:v>22.3</c:v>
                </c:pt>
                <c:pt idx="5">
                  <c:v>19.8</c:v>
                </c:pt>
                <c:pt idx="6">
                  <c:v>19.2</c:v>
                </c:pt>
                <c:pt idx="7">
                  <c:v>18.899999999999999</c:v>
                </c:pt>
                <c:pt idx="8">
                  <c:v>18.5</c:v>
                </c:pt>
                <c:pt idx="9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72-4482-A2A0-54F49A3036D7}"/>
            </c:ext>
          </c:extLst>
        </c:ser>
        <c:ser>
          <c:idx val="6"/>
          <c:order val="6"/>
          <c:tx>
            <c:strRef>
              <c:f>Temp!$H$1</c:f>
              <c:strCache>
                <c:ptCount val="1"/>
                <c:pt idx="0">
                  <c:v>Jul-16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Temp!$H$11:$H$21</c:f>
              <c:numCache>
                <c:formatCode>General</c:formatCode>
                <c:ptCount val="11"/>
                <c:pt idx="0">
                  <c:v>25.2</c:v>
                </c:pt>
                <c:pt idx="1">
                  <c:v>25.2</c:v>
                </c:pt>
                <c:pt idx="2">
                  <c:v>25.2</c:v>
                </c:pt>
                <c:pt idx="3">
                  <c:v>25.2</c:v>
                </c:pt>
                <c:pt idx="4">
                  <c:v>24</c:v>
                </c:pt>
                <c:pt idx="5">
                  <c:v>21.5</c:v>
                </c:pt>
                <c:pt idx="6">
                  <c:v>21</c:v>
                </c:pt>
                <c:pt idx="7">
                  <c:v>20.9</c:v>
                </c:pt>
                <c:pt idx="8">
                  <c:v>20.7</c:v>
                </c:pt>
                <c:pt idx="9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72-4482-A2A0-54F49A3036D7}"/>
            </c:ext>
          </c:extLst>
        </c:ser>
        <c:ser>
          <c:idx val="7"/>
          <c:order val="7"/>
          <c:tx>
            <c:strRef>
              <c:f>Temp!$I$1</c:f>
              <c:strCache>
                <c:ptCount val="1"/>
                <c:pt idx="0">
                  <c:v>Jul-29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Temp!$I$11:$I$21</c:f>
              <c:numCache>
                <c:formatCode>General</c:formatCode>
                <c:ptCount val="11"/>
                <c:pt idx="0">
                  <c:v>24.7</c:v>
                </c:pt>
                <c:pt idx="1">
                  <c:v>24.5</c:v>
                </c:pt>
                <c:pt idx="2">
                  <c:v>24.3</c:v>
                </c:pt>
                <c:pt idx="3">
                  <c:v>24</c:v>
                </c:pt>
                <c:pt idx="4">
                  <c:v>23.5</c:v>
                </c:pt>
                <c:pt idx="5">
                  <c:v>22.9</c:v>
                </c:pt>
                <c:pt idx="6">
                  <c:v>22.3</c:v>
                </c:pt>
                <c:pt idx="7">
                  <c:v>22.2</c:v>
                </c:pt>
                <c:pt idx="8">
                  <c:v>22.1</c:v>
                </c:pt>
                <c:pt idx="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72-4482-A2A0-54F49A3036D7}"/>
            </c:ext>
          </c:extLst>
        </c:ser>
        <c:ser>
          <c:idx val="8"/>
          <c:order val="8"/>
          <c:tx>
            <c:strRef>
              <c:f>Temp!$J$1</c:f>
              <c:strCache>
                <c:ptCount val="1"/>
                <c:pt idx="0">
                  <c:v>Aug-16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Temp!$J$11:$J$21</c:f>
              <c:numCache>
                <c:formatCode>General</c:formatCode>
                <c:ptCount val="11"/>
                <c:pt idx="0">
                  <c:v>23.2</c:v>
                </c:pt>
                <c:pt idx="1">
                  <c:v>23.1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22.8</c:v>
                </c:pt>
                <c:pt idx="6">
                  <c:v>22.8</c:v>
                </c:pt>
                <c:pt idx="7">
                  <c:v>22.6</c:v>
                </c:pt>
                <c:pt idx="8">
                  <c:v>22.3</c:v>
                </c:pt>
                <c:pt idx="9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72-4482-A2A0-54F49A3036D7}"/>
            </c:ext>
          </c:extLst>
        </c:ser>
        <c:ser>
          <c:idx val="9"/>
          <c:order val="9"/>
          <c:tx>
            <c:strRef>
              <c:f>Temp!$K$1</c:f>
              <c:strCache>
                <c:ptCount val="1"/>
                <c:pt idx="0">
                  <c:v>Aug-31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Temp!$K$11:$K$21</c:f>
              <c:numCache>
                <c:formatCode>General</c:formatCode>
                <c:ptCount val="11"/>
                <c:pt idx="0">
                  <c:v>20.399999999999999</c:v>
                </c:pt>
                <c:pt idx="1">
                  <c:v>20.399999999999999</c:v>
                </c:pt>
                <c:pt idx="2">
                  <c:v>20.399999999999999</c:v>
                </c:pt>
                <c:pt idx="3">
                  <c:v>20.399999999999999</c:v>
                </c:pt>
                <c:pt idx="4">
                  <c:v>20.399999999999999</c:v>
                </c:pt>
                <c:pt idx="5">
                  <c:v>20.3</c:v>
                </c:pt>
                <c:pt idx="6">
                  <c:v>20.3</c:v>
                </c:pt>
                <c:pt idx="7">
                  <c:v>20.3</c:v>
                </c:pt>
                <c:pt idx="8">
                  <c:v>20.3</c:v>
                </c:pt>
                <c:pt idx="9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72-4482-A2A0-54F49A3036D7}"/>
            </c:ext>
          </c:extLst>
        </c:ser>
        <c:ser>
          <c:idx val="10"/>
          <c:order val="10"/>
          <c:tx>
            <c:strRef>
              <c:f>Temp!$L$1</c:f>
              <c:strCache>
                <c:ptCount val="1"/>
                <c:pt idx="0">
                  <c:v>Sep-16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Temp!$L$11:$L$21</c:f>
              <c:numCache>
                <c:formatCode>General</c:formatCode>
                <c:ptCount val="11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18.899999999999999</c:v>
                </c:pt>
                <c:pt idx="5">
                  <c:v>18.899999999999999</c:v>
                </c:pt>
                <c:pt idx="6">
                  <c:v>18.899999999999999</c:v>
                </c:pt>
                <c:pt idx="7">
                  <c:v>18.899999999999999</c:v>
                </c:pt>
                <c:pt idx="8">
                  <c:v>18.899999999999999</c:v>
                </c:pt>
                <c:pt idx="9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72-4482-A2A0-54F49A3036D7}"/>
            </c:ext>
          </c:extLst>
        </c:ser>
        <c:ser>
          <c:idx val="11"/>
          <c:order val="11"/>
          <c:tx>
            <c:strRef>
              <c:f>Temp!$M$1</c:f>
              <c:strCache>
                <c:ptCount val="1"/>
                <c:pt idx="0">
                  <c:v>Oct-04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Temp!$M$11:$M$21</c:f>
              <c:numCache>
                <c:formatCode>General</c:formatCode>
                <c:ptCount val="11"/>
                <c:pt idx="0">
                  <c:v>15.7</c:v>
                </c:pt>
                <c:pt idx="1">
                  <c:v>15.7</c:v>
                </c:pt>
                <c:pt idx="2">
                  <c:v>15.7</c:v>
                </c:pt>
                <c:pt idx="3">
                  <c:v>15.6</c:v>
                </c:pt>
                <c:pt idx="4">
                  <c:v>15.6</c:v>
                </c:pt>
                <c:pt idx="5">
                  <c:v>15.6</c:v>
                </c:pt>
                <c:pt idx="6">
                  <c:v>15.6</c:v>
                </c:pt>
                <c:pt idx="7">
                  <c:v>15.6</c:v>
                </c:pt>
                <c:pt idx="8">
                  <c:v>15.6</c:v>
                </c:pt>
                <c:pt idx="9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372-4482-A2A0-54F49A3036D7}"/>
            </c:ext>
          </c:extLst>
        </c:ser>
        <c:ser>
          <c:idx val="12"/>
          <c:order val="12"/>
          <c:tx>
            <c:strRef>
              <c:f>Temp!$N$1</c:f>
              <c:strCache>
                <c:ptCount val="1"/>
                <c:pt idx="0">
                  <c:v>Oct-15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Temp!$A$11:$A$21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Temp!$N$11:$N$21</c:f>
              <c:numCache>
                <c:formatCode>General</c:formatCode>
                <c:ptCount val="11"/>
                <c:pt idx="0">
                  <c:v>12.7</c:v>
                </c:pt>
                <c:pt idx="1">
                  <c:v>12.7</c:v>
                </c:pt>
                <c:pt idx="2">
                  <c:v>12.7</c:v>
                </c:pt>
                <c:pt idx="3">
                  <c:v>12.7</c:v>
                </c:pt>
                <c:pt idx="4">
                  <c:v>12.7</c:v>
                </c:pt>
                <c:pt idx="5">
                  <c:v>12.7</c:v>
                </c:pt>
                <c:pt idx="6">
                  <c:v>12.7</c:v>
                </c:pt>
                <c:pt idx="7">
                  <c:v>12.7</c:v>
                </c:pt>
                <c:pt idx="8">
                  <c:v>12.6</c:v>
                </c:pt>
                <c:pt idx="9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372-4482-A2A0-54F49A303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34184"/>
        <c:axId val="369533856"/>
      </c:lineChart>
      <c:catAx>
        <c:axId val="36953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3856"/>
        <c:crosses val="autoZero"/>
        <c:auto val="1"/>
        <c:lblAlgn val="ctr"/>
        <c:lblOffset val="100"/>
        <c:noMultiLvlLbl val="0"/>
      </c:catAx>
      <c:valAx>
        <c:axId val="369533856"/>
        <c:scaling>
          <c:orientation val="minMax"/>
          <c:min val="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Temperature (°C)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2.4096328556310564E-2"/>
              <c:y val="0.37599582302098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4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55335444219556"/>
          <c:y val="0.27776216257183256"/>
          <c:w val="0.11218847570685277"/>
          <c:h val="0.62674526321851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Lab!$AO$14:$BA$14</c:f>
              <c:numCache>
                <c:formatCode>General</c:formatCode>
                <c:ptCount val="13"/>
                <c:pt idx="0">
                  <c:v>7.2</c:v>
                </c:pt>
                <c:pt idx="1">
                  <c:v>0</c:v>
                </c:pt>
                <c:pt idx="2">
                  <c:v>3.4</c:v>
                </c:pt>
                <c:pt idx="3">
                  <c:v>0</c:v>
                </c:pt>
                <c:pt idx="4">
                  <c:v>0</c:v>
                </c:pt>
                <c:pt idx="5">
                  <c:v>2.6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8.7200000000000006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A-497D-98EB-65D8E13DC93E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Lab!$AO$15:$BA$15</c:f>
              <c:numCache>
                <c:formatCode>General</c:formatCode>
                <c:ptCount val="13"/>
                <c:pt idx="0">
                  <c:v>12</c:v>
                </c:pt>
                <c:pt idx="1">
                  <c:v>0</c:v>
                </c:pt>
                <c:pt idx="2">
                  <c:v>4.3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A-497D-98EB-65D8E13DC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Chlorophyll-a (µg/L) 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Lab!$AO$16:$BA$16</c:f>
              <c:numCache>
                <c:formatCode>General</c:formatCode>
                <c:ptCount val="13"/>
                <c:pt idx="0">
                  <c:v>7</c:v>
                </c:pt>
                <c:pt idx="1">
                  <c:v>0</c:v>
                </c:pt>
                <c:pt idx="2">
                  <c:v>4.3</c:v>
                </c:pt>
                <c:pt idx="3">
                  <c:v>0</c:v>
                </c:pt>
                <c:pt idx="4">
                  <c:v>0</c:v>
                </c:pt>
                <c:pt idx="5">
                  <c:v>2.7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D-40A6-A658-1320F19A5CE3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Lab!$AO$17:$BA$17</c:f>
              <c:numCache>
                <c:formatCode>General</c:formatCode>
                <c:ptCount val="13"/>
                <c:pt idx="0">
                  <c:v>13</c:v>
                </c:pt>
                <c:pt idx="1">
                  <c:v>0</c:v>
                </c:pt>
                <c:pt idx="2">
                  <c:v>9.1</c:v>
                </c:pt>
                <c:pt idx="3">
                  <c:v>0</c:v>
                </c:pt>
                <c:pt idx="4">
                  <c:v>0</c:v>
                </c:pt>
                <c:pt idx="5">
                  <c:v>8.6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D-40A6-A658-1320F19A5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ax val="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Chlorophyll-a (µg/L) 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Lab!$O$12:$AA$12</c:f>
              <c:numCache>
                <c:formatCode>0.000</c:formatCode>
                <c:ptCount val="13"/>
                <c:pt idx="0">
                  <c:v>1.7999999999999999E-2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1.7999999999999999E-2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B-42BA-9FAD-7F8043BE5F05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Lab!$O$13:$AA$13</c:f>
              <c:numCache>
                <c:formatCode>0.000</c:formatCode>
                <c:ptCount val="13"/>
                <c:pt idx="0">
                  <c:v>1.7999999999999999E-2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1.7999999999999999E-2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B-42BA-9FAD-7F8043BE5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ax val="9"/>
          <c:min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Soluble Reactive Phosphorus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Lab!$O$14:$AA$14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B-42BA-9FAD-7F8043BE5F05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Lab!$O$15:$AA$15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B-42BA-9FAD-7F8043BE5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ax val="9"/>
          <c:min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Soluble Reactive Phosphorus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Lab!$O$16:$AA$16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B-42BA-9FAD-7F8043BE5F05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Lab!$O$17:$AA$17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B-42BA-9FAD-7F8043BE5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ax val="9"/>
          <c:min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Soluble Reactive Phosphorus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87597709314729E-2"/>
          <c:y val="0.11732702133388397"/>
          <c:w val="0.88745123497689893"/>
          <c:h val="0.8092897580867926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Lab!$BB$12:$BN$12</c:f>
              <c:numCache>
                <c:formatCode>General</c:formatCode>
                <c:ptCount val="13"/>
                <c:pt idx="0">
                  <c:v>0.64400000000000002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B-4CEB-A0B4-1B55CDAF9DF7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Lab!$BB$13:$BN$13</c:f>
              <c:numCache>
                <c:formatCode>General</c:formatCode>
                <c:ptCount val="13"/>
                <c:pt idx="0">
                  <c:v>0.64400000000000002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1.66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B-4CEB-A0B4-1B55CDAF9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Total Nitrogen (ug/L)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Lab!$BB$14:$BN$14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0.746</c:v>
                </c:pt>
                <c:pt idx="3">
                  <c:v>0</c:v>
                </c:pt>
                <c:pt idx="4">
                  <c:v>0</c:v>
                </c:pt>
                <c:pt idx="5">
                  <c:v>0.81699999999999995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0.83299999999999996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F-4F12-AF38-DFACAD140199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Lab!$BB$15:$BN$15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</c:v>
                </c:pt>
                <c:pt idx="4">
                  <c:v>0</c:v>
                </c:pt>
                <c:pt idx="5">
                  <c:v>1.03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F-4F12-AF38-DFACAD140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Total Nitrogen (ug/L)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Lab!$BB$16:$BN$16</c:f>
              <c:numCache>
                <c:formatCode>General</c:formatCode>
                <c:ptCount val="13"/>
                <c:pt idx="0">
                  <c:v>0.69599999999999995</c:v>
                </c:pt>
                <c:pt idx="1">
                  <c:v>0</c:v>
                </c:pt>
                <c:pt idx="2">
                  <c:v>0.622</c:v>
                </c:pt>
                <c:pt idx="3">
                  <c:v>0</c:v>
                </c:pt>
                <c:pt idx="4">
                  <c:v>0</c:v>
                </c:pt>
                <c:pt idx="5">
                  <c:v>1.48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0.89500000000000002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1-4E1F-B197-31EE78887618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Lab!$BB$17:$BN$17</c:f>
              <c:numCache>
                <c:formatCode>General</c:formatCode>
                <c:ptCount val="13"/>
                <c:pt idx="0">
                  <c:v>0.84499999999999997</c:v>
                </c:pt>
                <c:pt idx="1">
                  <c:v>0</c:v>
                </c:pt>
                <c:pt idx="2">
                  <c:v>0.622</c:v>
                </c:pt>
                <c:pt idx="3">
                  <c:v>0</c:v>
                </c:pt>
                <c:pt idx="4">
                  <c:v>0</c:v>
                </c:pt>
                <c:pt idx="5">
                  <c:v>1.48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1.48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71-4E1F-B197-31EE7888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Total Nitrogen (ug/L)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Lab!$BO$14:$CA$14</c:f>
              <c:numCache>
                <c:formatCode>General</c:formatCode>
                <c:ptCount val="13"/>
                <c:pt idx="0">
                  <c:v>4.55</c:v>
                </c:pt>
                <c:pt idx="1">
                  <c:v>0</c:v>
                </c:pt>
                <c:pt idx="2">
                  <c:v>0</c:v>
                </c:pt>
                <c:pt idx="3">
                  <c:v>5.99</c:v>
                </c:pt>
                <c:pt idx="4">
                  <c:v>0</c:v>
                </c:pt>
                <c:pt idx="5">
                  <c:v>5.25</c:v>
                </c:pt>
                <c:pt idx="6">
                  <c:v>5.58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B6-4D9E-82B8-76C5FA7FDA99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Lab!$BO$15:$CA$15</c:f>
              <c:numCache>
                <c:formatCode>General</c:formatCode>
                <c:ptCount val="13"/>
                <c:pt idx="0">
                  <c:v>4.71</c:v>
                </c:pt>
                <c:pt idx="1">
                  <c:v>0</c:v>
                </c:pt>
                <c:pt idx="2">
                  <c:v>0</c:v>
                </c:pt>
                <c:pt idx="3">
                  <c:v>6.55</c:v>
                </c:pt>
                <c:pt idx="4">
                  <c:v>0</c:v>
                </c:pt>
                <c:pt idx="5">
                  <c:v>6.02</c:v>
                </c:pt>
                <c:pt idx="6">
                  <c:v>5.92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6-4D9E-82B8-76C5FA7FD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Dissolved Organic Carbon (mg/L)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Lab!$CB$14:$CN$14</c:f>
              <c:numCache>
                <c:formatCode>General</c:formatCode>
                <c:ptCount val="13"/>
                <c:pt idx="0">
                  <c:v>10.9</c:v>
                </c:pt>
                <c:pt idx="1">
                  <c:v>0</c:v>
                </c:pt>
                <c:pt idx="2">
                  <c:v>0</c:v>
                </c:pt>
                <c:pt idx="3">
                  <c:v>28.7</c:v>
                </c:pt>
                <c:pt idx="4">
                  <c:v>0</c:v>
                </c:pt>
                <c:pt idx="5">
                  <c:v>15.8</c:v>
                </c:pt>
                <c:pt idx="6">
                  <c:v>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D-426F-9D5C-91155D5B9C6F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Lab!$CB$15:$CN$15</c:f>
              <c:numCache>
                <c:formatCode>General</c:formatCode>
                <c:ptCount val="13"/>
                <c:pt idx="0">
                  <c:v>11.9</c:v>
                </c:pt>
                <c:pt idx="1">
                  <c:v>0</c:v>
                </c:pt>
                <c:pt idx="2">
                  <c:v>0</c:v>
                </c:pt>
                <c:pt idx="3">
                  <c:v>33.700000000000003</c:v>
                </c:pt>
                <c:pt idx="4">
                  <c:v>0</c:v>
                </c:pt>
                <c:pt idx="5">
                  <c:v>17.8</c:v>
                </c:pt>
                <c:pt idx="6">
                  <c:v>20.2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D-426F-9D5C-91155D5B9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Hardness (mg CaCO3/L)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53371310203627E-2"/>
          <c:y val="9.1326424791207284E-2"/>
          <c:w val="0.73102714913136191"/>
          <c:h val="0.8248919424887039"/>
        </c:manualLayout>
      </c:layout>
      <c:lineChart>
        <c:grouping val="standard"/>
        <c:varyColors val="0"/>
        <c:ser>
          <c:idx val="0"/>
          <c:order val="0"/>
          <c:tx>
            <c:strRef>
              <c:f>Temp!$B$1</c:f>
              <c:strCache>
                <c:ptCount val="1"/>
                <c:pt idx="0">
                  <c:v>Apr-23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Temp!$B$23:$B$28</c:f>
              <c:numCache>
                <c:formatCode>General</c:formatCode>
                <c:ptCount val="6"/>
                <c:pt idx="0">
                  <c:v>12.4</c:v>
                </c:pt>
                <c:pt idx="1">
                  <c:v>12.3</c:v>
                </c:pt>
                <c:pt idx="2">
                  <c:v>11.6</c:v>
                </c:pt>
                <c:pt idx="3">
                  <c:v>11.4</c:v>
                </c:pt>
                <c:pt idx="4">
                  <c:v>10.7</c:v>
                </c:pt>
                <c:pt idx="5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0-4C32-ADD9-63E7BC7D86BB}"/>
            </c:ext>
          </c:extLst>
        </c:ser>
        <c:ser>
          <c:idx val="1"/>
          <c:order val="1"/>
          <c:tx>
            <c:strRef>
              <c:f>Temp!$C$1</c:f>
              <c:strCache>
                <c:ptCount val="1"/>
                <c:pt idx="0">
                  <c:v>May-07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Temp!$C$23:$C$28</c:f>
              <c:numCache>
                <c:formatCode>General</c:formatCode>
                <c:ptCount val="6"/>
                <c:pt idx="0">
                  <c:v>15.3</c:v>
                </c:pt>
                <c:pt idx="1">
                  <c:v>15.3</c:v>
                </c:pt>
                <c:pt idx="2">
                  <c:v>15.1</c:v>
                </c:pt>
                <c:pt idx="3">
                  <c:v>12.6</c:v>
                </c:pt>
                <c:pt idx="4">
                  <c:v>10.5</c:v>
                </c:pt>
                <c:pt idx="5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0-4C32-ADD9-63E7BC7D86BB}"/>
            </c:ext>
          </c:extLst>
        </c:ser>
        <c:ser>
          <c:idx val="2"/>
          <c:order val="2"/>
          <c:tx>
            <c:strRef>
              <c:f>Temp!$D$1</c:f>
              <c:strCache>
                <c:ptCount val="1"/>
                <c:pt idx="0">
                  <c:v>May-21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31750">
                <a:solidFill>
                  <a:srgbClr val="00B050"/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Temp!$D$23:$D$29</c:f>
              <c:numCache>
                <c:formatCode>General</c:formatCode>
                <c:ptCount val="7"/>
                <c:pt idx="0">
                  <c:v>15.4</c:v>
                </c:pt>
                <c:pt idx="1">
                  <c:v>15.4</c:v>
                </c:pt>
                <c:pt idx="2">
                  <c:v>15.3</c:v>
                </c:pt>
                <c:pt idx="3">
                  <c:v>15.3</c:v>
                </c:pt>
                <c:pt idx="4">
                  <c:v>15.3</c:v>
                </c:pt>
                <c:pt idx="5">
                  <c:v>15.2</c:v>
                </c:pt>
                <c:pt idx="6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D0-4C32-ADD9-63E7BC7D86BB}"/>
            </c:ext>
          </c:extLst>
        </c:ser>
        <c:ser>
          <c:idx val="3"/>
          <c:order val="3"/>
          <c:tx>
            <c:strRef>
              <c:f>Temp!$E$1</c:f>
              <c:strCache>
                <c:ptCount val="1"/>
                <c:pt idx="0">
                  <c:v>Jun-03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Temp!$E$23:$E$28</c:f>
              <c:numCache>
                <c:formatCode>General</c:formatCode>
                <c:ptCount val="6"/>
                <c:pt idx="0">
                  <c:v>22.9</c:v>
                </c:pt>
                <c:pt idx="1">
                  <c:v>22.5</c:v>
                </c:pt>
                <c:pt idx="2">
                  <c:v>20.100000000000001</c:v>
                </c:pt>
                <c:pt idx="3">
                  <c:v>16.8</c:v>
                </c:pt>
                <c:pt idx="4">
                  <c:v>15.9</c:v>
                </c:pt>
                <c:pt idx="5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D0-4C32-ADD9-63E7BC7D86BB}"/>
            </c:ext>
          </c:extLst>
        </c:ser>
        <c:ser>
          <c:idx val="4"/>
          <c:order val="4"/>
          <c:tx>
            <c:strRef>
              <c:f>Temp!$F$1</c:f>
              <c:strCache>
                <c:ptCount val="1"/>
                <c:pt idx="0">
                  <c:v>Jun-18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Temp!$F$23:$F$30</c:f>
              <c:numCache>
                <c:formatCode>General</c:formatCode>
                <c:ptCount val="8"/>
                <c:pt idx="0">
                  <c:v>21.2</c:v>
                </c:pt>
                <c:pt idx="1">
                  <c:v>20.7</c:v>
                </c:pt>
                <c:pt idx="2">
                  <c:v>20.3</c:v>
                </c:pt>
                <c:pt idx="3">
                  <c:v>20</c:v>
                </c:pt>
                <c:pt idx="4">
                  <c:v>18.3</c:v>
                </c:pt>
                <c:pt idx="5">
                  <c:v>17.5</c:v>
                </c:pt>
                <c:pt idx="6">
                  <c:v>17.399999999999999</c:v>
                </c:pt>
                <c:pt idx="7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7-4735-B5FE-F53D437D1321}"/>
            </c:ext>
          </c:extLst>
        </c:ser>
        <c:ser>
          <c:idx val="5"/>
          <c:order val="5"/>
          <c:tx>
            <c:strRef>
              <c:f>Temp!$G$1</c:f>
              <c:strCache>
                <c:ptCount val="1"/>
                <c:pt idx="0">
                  <c:v>Jul-02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Temp!$G$23:$G$28</c:f>
              <c:numCache>
                <c:formatCode>General</c:formatCode>
                <c:ptCount val="6"/>
                <c:pt idx="0">
                  <c:v>27.2</c:v>
                </c:pt>
                <c:pt idx="1">
                  <c:v>27.1</c:v>
                </c:pt>
                <c:pt idx="2">
                  <c:v>27</c:v>
                </c:pt>
                <c:pt idx="3">
                  <c:v>25.4</c:v>
                </c:pt>
                <c:pt idx="4">
                  <c:v>21.1</c:v>
                </c:pt>
                <c:pt idx="5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97-4735-B5FE-F53D437D1321}"/>
            </c:ext>
          </c:extLst>
        </c:ser>
        <c:ser>
          <c:idx val="6"/>
          <c:order val="6"/>
          <c:tx>
            <c:strRef>
              <c:f>Temp!$H$1</c:f>
              <c:strCache>
                <c:ptCount val="1"/>
                <c:pt idx="0">
                  <c:v>Jul-16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Temp!$H$23:$H$28</c:f>
              <c:numCache>
                <c:formatCode>General</c:formatCode>
                <c:ptCount val="6"/>
                <c:pt idx="0">
                  <c:v>25.4</c:v>
                </c:pt>
                <c:pt idx="1">
                  <c:v>25.4</c:v>
                </c:pt>
                <c:pt idx="2">
                  <c:v>25.4</c:v>
                </c:pt>
                <c:pt idx="3">
                  <c:v>25.3</c:v>
                </c:pt>
                <c:pt idx="4">
                  <c:v>23.3</c:v>
                </c:pt>
                <c:pt idx="5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97-4735-B5FE-F53D437D1321}"/>
            </c:ext>
          </c:extLst>
        </c:ser>
        <c:ser>
          <c:idx val="7"/>
          <c:order val="7"/>
          <c:tx>
            <c:strRef>
              <c:f>Temp!$I$1</c:f>
              <c:strCache>
                <c:ptCount val="1"/>
                <c:pt idx="0">
                  <c:v>Jul-29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Temp!$I$23:$I$28</c:f>
              <c:numCache>
                <c:formatCode>General</c:formatCode>
                <c:ptCount val="6"/>
                <c:pt idx="0">
                  <c:v>26</c:v>
                </c:pt>
                <c:pt idx="1">
                  <c:v>24.8</c:v>
                </c:pt>
                <c:pt idx="2">
                  <c:v>24.4</c:v>
                </c:pt>
                <c:pt idx="3">
                  <c:v>23.9</c:v>
                </c:pt>
                <c:pt idx="4">
                  <c:v>23.5</c:v>
                </c:pt>
                <c:pt idx="5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97-4735-B5FE-F53D437D1321}"/>
            </c:ext>
          </c:extLst>
        </c:ser>
        <c:ser>
          <c:idx val="8"/>
          <c:order val="8"/>
          <c:tx>
            <c:strRef>
              <c:f>Temp!$J$1</c:f>
              <c:strCache>
                <c:ptCount val="1"/>
                <c:pt idx="0">
                  <c:v>Aug-16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Temp!$J$23:$J$28</c:f>
              <c:numCache>
                <c:formatCode>General</c:formatCode>
                <c:ptCount val="6"/>
                <c:pt idx="0">
                  <c:v>23.6</c:v>
                </c:pt>
                <c:pt idx="1">
                  <c:v>23.6</c:v>
                </c:pt>
                <c:pt idx="2">
                  <c:v>23.4</c:v>
                </c:pt>
                <c:pt idx="3">
                  <c:v>23.3</c:v>
                </c:pt>
                <c:pt idx="4">
                  <c:v>23</c:v>
                </c:pt>
                <c:pt idx="5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97-4735-B5FE-F53D437D1321}"/>
            </c:ext>
          </c:extLst>
        </c:ser>
        <c:ser>
          <c:idx val="9"/>
          <c:order val="9"/>
          <c:tx>
            <c:strRef>
              <c:f>Temp!$K$1</c:f>
              <c:strCache>
                <c:ptCount val="1"/>
                <c:pt idx="0">
                  <c:v>Aug-31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Temp!$K$23:$K$28</c:f>
              <c:numCache>
                <c:formatCode>General</c:formatCode>
                <c:ptCount val="6"/>
                <c:pt idx="0">
                  <c:v>20.3</c:v>
                </c:pt>
                <c:pt idx="1">
                  <c:v>20.3</c:v>
                </c:pt>
                <c:pt idx="2">
                  <c:v>20.3</c:v>
                </c:pt>
                <c:pt idx="3">
                  <c:v>20.3</c:v>
                </c:pt>
                <c:pt idx="4">
                  <c:v>20.2</c:v>
                </c:pt>
                <c:pt idx="5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97-4735-B5FE-F53D437D1321}"/>
            </c:ext>
          </c:extLst>
        </c:ser>
        <c:ser>
          <c:idx val="10"/>
          <c:order val="10"/>
          <c:tx>
            <c:strRef>
              <c:f>Temp!$L$1</c:f>
              <c:strCache>
                <c:ptCount val="1"/>
                <c:pt idx="0">
                  <c:v>Sep-16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Temp!$L$23:$L$28</c:f>
              <c:numCache>
                <c:formatCode>General</c:formatCode>
                <c:ptCount val="6"/>
                <c:pt idx="0">
                  <c:v>19.2</c:v>
                </c:pt>
                <c:pt idx="1">
                  <c:v>19</c:v>
                </c:pt>
                <c:pt idx="2">
                  <c:v>18.899999999999999</c:v>
                </c:pt>
                <c:pt idx="3">
                  <c:v>18.899999999999999</c:v>
                </c:pt>
                <c:pt idx="4">
                  <c:v>18.8</c:v>
                </c:pt>
                <c:pt idx="5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97-4735-B5FE-F53D437D1321}"/>
            </c:ext>
          </c:extLst>
        </c:ser>
        <c:ser>
          <c:idx val="11"/>
          <c:order val="11"/>
          <c:tx>
            <c:strRef>
              <c:f>Temp!$M$1</c:f>
              <c:strCache>
                <c:ptCount val="1"/>
                <c:pt idx="0">
                  <c:v>Oct-04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Temp!$M$23:$M$28</c:f>
              <c:numCache>
                <c:formatCode>General</c:formatCode>
                <c:ptCount val="6"/>
                <c:pt idx="0">
                  <c:v>16.399999999999999</c:v>
                </c:pt>
                <c:pt idx="1">
                  <c:v>15.9</c:v>
                </c:pt>
                <c:pt idx="2">
                  <c:v>15.8</c:v>
                </c:pt>
                <c:pt idx="3">
                  <c:v>15.7</c:v>
                </c:pt>
                <c:pt idx="4">
                  <c:v>15.6</c:v>
                </c:pt>
                <c:pt idx="5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97-4735-B5FE-F53D437D1321}"/>
            </c:ext>
          </c:extLst>
        </c:ser>
        <c:ser>
          <c:idx val="12"/>
          <c:order val="12"/>
          <c:tx>
            <c:strRef>
              <c:f>Temp!$N$1</c:f>
              <c:strCache>
                <c:ptCount val="1"/>
                <c:pt idx="0">
                  <c:v>Oct-15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Temp!$A$23:$A$30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Temp!$N$23:$N$28</c:f>
              <c:numCache>
                <c:formatCode>General</c:formatCode>
                <c:ptCount val="6"/>
                <c:pt idx="0">
                  <c:v>12.7</c:v>
                </c:pt>
                <c:pt idx="1">
                  <c:v>12.7</c:v>
                </c:pt>
                <c:pt idx="2">
                  <c:v>12.6</c:v>
                </c:pt>
                <c:pt idx="3">
                  <c:v>12.6</c:v>
                </c:pt>
                <c:pt idx="4">
                  <c:v>12.6</c:v>
                </c:pt>
                <c:pt idx="5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97-4735-B5FE-F53D437D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34184"/>
        <c:axId val="369533856"/>
      </c:lineChart>
      <c:catAx>
        <c:axId val="36953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3856"/>
        <c:crosses val="autoZero"/>
        <c:auto val="1"/>
        <c:lblAlgn val="ctr"/>
        <c:lblOffset val="100"/>
        <c:noMultiLvlLbl val="0"/>
      </c:catAx>
      <c:valAx>
        <c:axId val="369533856"/>
        <c:scaling>
          <c:orientation val="minMax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Temperature (°C)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2.4096328556310564E-2"/>
              <c:y val="0.37599582302098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4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55335444219556"/>
          <c:y val="0.27776216257183256"/>
          <c:w val="0.11236848109258188"/>
          <c:h val="0.62674526321851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Lab!$CO$14:$DA$14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0.19400000000000001</c:v>
                </c:pt>
                <c:pt idx="3">
                  <c:v>7.6499999999999999E-2</c:v>
                </c:pt>
                <c:pt idx="4">
                  <c:v>0</c:v>
                </c:pt>
                <c:pt idx="5">
                  <c:v>2.0299999999999999E-2</c:v>
                </c:pt>
                <c:pt idx="6">
                  <c:v>2.0199999999999999E-2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1-4065-B855-FFC494846222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Lab!$CO$15:$DA$15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0.505</c:v>
                </c:pt>
                <c:pt idx="3">
                  <c:v>0.11</c:v>
                </c:pt>
                <c:pt idx="4">
                  <c:v>0</c:v>
                </c:pt>
                <c:pt idx="5">
                  <c:v>4.53E-2</c:v>
                </c:pt>
                <c:pt idx="6">
                  <c:v>3.7400000000000003E-2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1-4065-B855-FFC494846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Total Recoverable Aluminum (ug/L)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Lab!$DB$14:$DN$14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2.3099999999999999E-2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3-4258-8CEF-5A2736C66FA5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Lab!$DB$15:$DN$15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5.1799999999999999E-2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3-4258-8CEF-5A2736C66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Dissolved Aluminum (ug/L)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53371310203627E-2"/>
          <c:y val="9.5420502014712943E-2"/>
          <c:w val="0.73102714913136191"/>
          <c:h val="0.82079750594555967"/>
        </c:manualLayout>
      </c:layout>
      <c:lineChart>
        <c:grouping val="standard"/>
        <c:varyColors val="0"/>
        <c:ser>
          <c:idx val="0"/>
          <c:order val="0"/>
          <c:tx>
            <c:strRef>
              <c:f>DO!$B$1</c:f>
              <c:strCache>
                <c:ptCount val="1"/>
                <c:pt idx="0">
                  <c:v>Apr-23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DO!$A$13:$A$23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DO!$B$3:$B$8</c:f>
              <c:numCache>
                <c:formatCode>General</c:formatCode>
                <c:ptCount val="6"/>
                <c:pt idx="0">
                  <c:v>11.39</c:v>
                </c:pt>
                <c:pt idx="1">
                  <c:v>11.43</c:v>
                </c:pt>
                <c:pt idx="2">
                  <c:v>11.45</c:v>
                </c:pt>
                <c:pt idx="3">
                  <c:v>11.4</c:v>
                </c:pt>
                <c:pt idx="4">
                  <c:v>11.43</c:v>
                </c:pt>
                <c:pt idx="5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4-4633-9E22-E55A37AC54A0}"/>
            </c:ext>
          </c:extLst>
        </c:ser>
        <c:ser>
          <c:idx val="1"/>
          <c:order val="1"/>
          <c:tx>
            <c:strRef>
              <c:f>DO!$C$1</c:f>
              <c:strCache>
                <c:ptCount val="1"/>
                <c:pt idx="0">
                  <c:v>May-07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DO!$A$13:$A$23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DO!$C$3:$C$8</c:f>
              <c:numCache>
                <c:formatCode>General</c:formatCode>
                <c:ptCount val="6"/>
                <c:pt idx="0">
                  <c:v>9.6199999999999992</c:v>
                </c:pt>
                <c:pt idx="1">
                  <c:v>9.66</c:v>
                </c:pt>
                <c:pt idx="2">
                  <c:v>9.73</c:v>
                </c:pt>
                <c:pt idx="3">
                  <c:v>9.76</c:v>
                </c:pt>
                <c:pt idx="4">
                  <c:v>9.84</c:v>
                </c:pt>
                <c:pt idx="5">
                  <c:v>9.8800000000000008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4-4633-9E22-E55A37AC54A0}"/>
            </c:ext>
          </c:extLst>
        </c:ser>
        <c:ser>
          <c:idx val="2"/>
          <c:order val="2"/>
          <c:tx>
            <c:strRef>
              <c:f>DO!$D$1</c:f>
              <c:strCache>
                <c:ptCount val="1"/>
                <c:pt idx="0">
                  <c:v>May-21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31750">
                <a:solidFill>
                  <a:srgbClr val="00B050"/>
                </a:solidFill>
              </a:ln>
              <a:effectLst/>
            </c:spPr>
          </c:marker>
          <c:cat>
            <c:strRef>
              <c:f>DO!$A$13:$A$23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DO!$D$3:$D$8</c:f>
              <c:numCache>
                <c:formatCode>General</c:formatCode>
                <c:ptCount val="6"/>
                <c:pt idx="0">
                  <c:v>11.09</c:v>
                </c:pt>
                <c:pt idx="1">
                  <c:v>11.16</c:v>
                </c:pt>
                <c:pt idx="2">
                  <c:v>11.18</c:v>
                </c:pt>
                <c:pt idx="3">
                  <c:v>11.16</c:v>
                </c:pt>
                <c:pt idx="4">
                  <c:v>11.05</c:v>
                </c:pt>
                <c:pt idx="5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4-4633-9E22-E55A37AC54A0}"/>
            </c:ext>
          </c:extLst>
        </c:ser>
        <c:ser>
          <c:idx val="3"/>
          <c:order val="3"/>
          <c:tx>
            <c:strRef>
              <c:f>DO!$E$1</c:f>
              <c:strCache>
                <c:ptCount val="1"/>
                <c:pt idx="0">
                  <c:v>Jun-03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DO!$A$13:$A$23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DO!$E$3:$E$9</c:f>
              <c:numCache>
                <c:formatCode>General</c:formatCode>
                <c:ptCount val="7"/>
                <c:pt idx="0">
                  <c:v>10.4</c:v>
                </c:pt>
                <c:pt idx="1">
                  <c:v>10.45</c:v>
                </c:pt>
                <c:pt idx="2">
                  <c:v>11.16</c:v>
                </c:pt>
                <c:pt idx="3">
                  <c:v>11.36</c:v>
                </c:pt>
                <c:pt idx="4">
                  <c:v>11.44</c:v>
                </c:pt>
                <c:pt idx="5">
                  <c:v>10.34</c:v>
                </c:pt>
                <c:pt idx="6">
                  <c:v>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4-4633-9E22-E55A37AC54A0}"/>
            </c:ext>
          </c:extLst>
        </c:ser>
        <c:ser>
          <c:idx val="4"/>
          <c:order val="4"/>
          <c:tx>
            <c:strRef>
              <c:f>DO!$F$1</c:f>
              <c:strCache>
                <c:ptCount val="1"/>
                <c:pt idx="0">
                  <c:v>Jun-18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DO!$F$3:$F$9</c:f>
              <c:numCache>
                <c:formatCode>General</c:formatCode>
                <c:ptCount val="7"/>
                <c:pt idx="0">
                  <c:v>10.3</c:v>
                </c:pt>
                <c:pt idx="1">
                  <c:v>10.37</c:v>
                </c:pt>
                <c:pt idx="2">
                  <c:v>10.7</c:v>
                </c:pt>
                <c:pt idx="3">
                  <c:v>10.4</c:v>
                </c:pt>
                <c:pt idx="4">
                  <c:v>10.199999999999999</c:v>
                </c:pt>
                <c:pt idx="5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8-48E4-963A-F50DE190EC2B}"/>
            </c:ext>
          </c:extLst>
        </c:ser>
        <c:ser>
          <c:idx val="5"/>
          <c:order val="5"/>
          <c:tx>
            <c:strRef>
              <c:f>DO!$G$1</c:f>
              <c:strCache>
                <c:ptCount val="1"/>
                <c:pt idx="0">
                  <c:v>Jul-02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DO!$G$3:$G$9</c:f>
              <c:numCache>
                <c:formatCode>General</c:formatCode>
                <c:ptCount val="7"/>
                <c:pt idx="0">
                  <c:v>8.65</c:v>
                </c:pt>
                <c:pt idx="1">
                  <c:v>8.6</c:v>
                </c:pt>
                <c:pt idx="2">
                  <c:v>8.4</c:v>
                </c:pt>
                <c:pt idx="3">
                  <c:v>8.5500000000000007</c:v>
                </c:pt>
                <c:pt idx="4">
                  <c:v>9.1</c:v>
                </c:pt>
                <c:pt idx="5">
                  <c:v>8.4499999999999993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48-48E4-963A-F50DE190EC2B}"/>
            </c:ext>
          </c:extLst>
        </c:ser>
        <c:ser>
          <c:idx val="6"/>
          <c:order val="6"/>
          <c:tx>
            <c:strRef>
              <c:f>DO!$H$1</c:f>
              <c:strCache>
                <c:ptCount val="1"/>
                <c:pt idx="0">
                  <c:v>Jul-16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DO!$H$3:$H$9</c:f>
              <c:numCache>
                <c:formatCode>General</c:formatCode>
                <c:ptCount val="7"/>
                <c:pt idx="0">
                  <c:v>8.8000000000000007</c:v>
                </c:pt>
                <c:pt idx="1">
                  <c:v>8.76</c:v>
                </c:pt>
                <c:pt idx="2">
                  <c:v>8.83</c:v>
                </c:pt>
                <c:pt idx="3">
                  <c:v>8.58</c:v>
                </c:pt>
                <c:pt idx="4">
                  <c:v>8.5399999999999991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48-48E4-963A-F50DE190EC2B}"/>
            </c:ext>
          </c:extLst>
        </c:ser>
        <c:ser>
          <c:idx val="7"/>
          <c:order val="7"/>
          <c:tx>
            <c:strRef>
              <c:f>DO!$I$1</c:f>
              <c:strCache>
                <c:ptCount val="1"/>
                <c:pt idx="0">
                  <c:v>Jul-29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DO!$I$3:$I$9</c:f>
              <c:numCache>
                <c:formatCode>General</c:formatCode>
                <c:ptCount val="7"/>
                <c:pt idx="0">
                  <c:v>10</c:v>
                </c:pt>
                <c:pt idx="1">
                  <c:v>10.23</c:v>
                </c:pt>
                <c:pt idx="2">
                  <c:v>10.1</c:v>
                </c:pt>
                <c:pt idx="3">
                  <c:v>9.25</c:v>
                </c:pt>
                <c:pt idx="4">
                  <c:v>6.2</c:v>
                </c:pt>
                <c:pt idx="5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48-48E4-963A-F50DE190EC2B}"/>
            </c:ext>
          </c:extLst>
        </c:ser>
        <c:ser>
          <c:idx val="8"/>
          <c:order val="8"/>
          <c:tx>
            <c:strRef>
              <c:f>DO!$J$1</c:f>
              <c:strCache>
                <c:ptCount val="1"/>
                <c:pt idx="0">
                  <c:v>Aug-16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DO!$J$3:$J$9</c:f>
              <c:numCache>
                <c:formatCode>General</c:formatCode>
                <c:ptCount val="7"/>
                <c:pt idx="0">
                  <c:v>9.34</c:v>
                </c:pt>
                <c:pt idx="1">
                  <c:v>9.1300000000000008</c:v>
                </c:pt>
                <c:pt idx="2">
                  <c:v>8.6999999999999993</c:v>
                </c:pt>
                <c:pt idx="3">
                  <c:v>5.97</c:v>
                </c:pt>
                <c:pt idx="4">
                  <c:v>4.6500000000000004</c:v>
                </c:pt>
                <c:pt idx="5">
                  <c:v>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48-48E4-963A-F50DE190EC2B}"/>
            </c:ext>
          </c:extLst>
        </c:ser>
        <c:ser>
          <c:idx val="9"/>
          <c:order val="9"/>
          <c:tx>
            <c:strRef>
              <c:f>DO!$K$1</c:f>
              <c:strCache>
                <c:ptCount val="1"/>
                <c:pt idx="0">
                  <c:v>Aug-31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DO!$K$3:$K$9</c:f>
              <c:numCache>
                <c:formatCode>General</c:formatCode>
                <c:ptCount val="7"/>
                <c:pt idx="0">
                  <c:v>8.59</c:v>
                </c:pt>
                <c:pt idx="1">
                  <c:v>8.48</c:v>
                </c:pt>
                <c:pt idx="2">
                  <c:v>8.4499999999999993</c:v>
                </c:pt>
                <c:pt idx="3">
                  <c:v>8.39</c:v>
                </c:pt>
                <c:pt idx="4">
                  <c:v>8.33</c:v>
                </c:pt>
                <c:pt idx="5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48-48E4-963A-F50DE190EC2B}"/>
            </c:ext>
          </c:extLst>
        </c:ser>
        <c:ser>
          <c:idx val="10"/>
          <c:order val="10"/>
          <c:tx>
            <c:strRef>
              <c:f>DO!$L$1</c:f>
              <c:strCache>
                <c:ptCount val="1"/>
                <c:pt idx="0">
                  <c:v>Sep-16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DO!$L$3:$L$9</c:f>
              <c:numCache>
                <c:formatCode>General</c:formatCode>
                <c:ptCount val="7"/>
                <c:pt idx="0">
                  <c:v>8.23</c:v>
                </c:pt>
                <c:pt idx="1">
                  <c:v>8</c:v>
                </c:pt>
                <c:pt idx="2">
                  <c:v>7.83</c:v>
                </c:pt>
                <c:pt idx="3">
                  <c:v>7.64</c:v>
                </c:pt>
                <c:pt idx="4">
                  <c:v>7.48</c:v>
                </c:pt>
                <c:pt idx="5">
                  <c:v>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48-48E4-963A-F50DE190EC2B}"/>
            </c:ext>
          </c:extLst>
        </c:ser>
        <c:ser>
          <c:idx val="11"/>
          <c:order val="11"/>
          <c:tx>
            <c:strRef>
              <c:f>DO!$M$1</c:f>
              <c:strCache>
                <c:ptCount val="1"/>
                <c:pt idx="0">
                  <c:v>Oct-04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DO!$M$3:$M$9</c:f>
              <c:numCache>
                <c:formatCode>General</c:formatCode>
                <c:ptCount val="7"/>
                <c:pt idx="0">
                  <c:v>7.9</c:v>
                </c:pt>
                <c:pt idx="1">
                  <c:v>7.84</c:v>
                </c:pt>
                <c:pt idx="2">
                  <c:v>7.74</c:v>
                </c:pt>
                <c:pt idx="3">
                  <c:v>7.69</c:v>
                </c:pt>
                <c:pt idx="4">
                  <c:v>6.69</c:v>
                </c:pt>
                <c:pt idx="5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48-48E4-963A-F50DE190EC2B}"/>
            </c:ext>
          </c:extLst>
        </c:ser>
        <c:ser>
          <c:idx val="12"/>
          <c:order val="12"/>
          <c:tx>
            <c:strRef>
              <c:f>DO!$N$1</c:f>
              <c:strCache>
                <c:ptCount val="1"/>
                <c:pt idx="0">
                  <c:v>Oct-15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DO!$N$3:$N$9</c:f>
              <c:numCache>
                <c:formatCode>General</c:formatCode>
                <c:ptCount val="7"/>
                <c:pt idx="0">
                  <c:v>8.25</c:v>
                </c:pt>
                <c:pt idx="1">
                  <c:v>7.77</c:v>
                </c:pt>
                <c:pt idx="2">
                  <c:v>7.41</c:v>
                </c:pt>
                <c:pt idx="3">
                  <c:v>7.08</c:v>
                </c:pt>
                <c:pt idx="4">
                  <c:v>7.03</c:v>
                </c:pt>
                <c:pt idx="5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48-48E4-963A-F50DE190E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34184"/>
        <c:axId val="369533856"/>
      </c:lineChart>
      <c:catAx>
        <c:axId val="369534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3856"/>
        <c:crosses val="autoZero"/>
        <c:auto val="1"/>
        <c:lblAlgn val="ctr"/>
        <c:lblOffset val="100"/>
        <c:noMultiLvlLbl val="0"/>
      </c:catAx>
      <c:valAx>
        <c:axId val="36953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4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55334708333072"/>
          <c:y val="0.17447586657301639"/>
          <c:w val="0.11358949561088622"/>
          <c:h val="0.686624524047170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53371310203627E-2"/>
          <c:y val="7.9898670916231415E-2"/>
          <c:w val="0.73102714913136191"/>
          <c:h val="0.83631969636367975"/>
        </c:manualLayout>
      </c:layout>
      <c:lineChart>
        <c:grouping val="standard"/>
        <c:varyColors val="0"/>
        <c:ser>
          <c:idx val="0"/>
          <c:order val="0"/>
          <c:tx>
            <c:strRef>
              <c:f>DO!$B$1</c:f>
              <c:strCache>
                <c:ptCount val="1"/>
                <c:pt idx="0">
                  <c:v>Apr-23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DO!$A$13:$A$23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DO!$B$13:$B$23</c:f>
              <c:numCache>
                <c:formatCode>General</c:formatCode>
                <c:ptCount val="11"/>
                <c:pt idx="0">
                  <c:v>11.3</c:v>
                </c:pt>
                <c:pt idx="1">
                  <c:v>11.31</c:v>
                </c:pt>
                <c:pt idx="2">
                  <c:v>11.49</c:v>
                </c:pt>
                <c:pt idx="3">
                  <c:v>11.3</c:v>
                </c:pt>
                <c:pt idx="4">
                  <c:v>11.56</c:v>
                </c:pt>
                <c:pt idx="5">
                  <c:v>11.36</c:v>
                </c:pt>
                <c:pt idx="6">
                  <c:v>10.88</c:v>
                </c:pt>
                <c:pt idx="7">
                  <c:v>10.78</c:v>
                </c:pt>
                <c:pt idx="8">
                  <c:v>9.89</c:v>
                </c:pt>
                <c:pt idx="9">
                  <c:v>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1-4D8E-AF96-54FBF725AB12}"/>
            </c:ext>
          </c:extLst>
        </c:ser>
        <c:ser>
          <c:idx val="1"/>
          <c:order val="1"/>
          <c:tx>
            <c:strRef>
              <c:f>DO!$C$1</c:f>
              <c:strCache>
                <c:ptCount val="1"/>
                <c:pt idx="0">
                  <c:v>May-07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DO!$A$13:$A$23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DO!$C$13:$C$23</c:f>
              <c:numCache>
                <c:formatCode>General</c:formatCode>
                <c:ptCount val="11"/>
                <c:pt idx="0">
                  <c:v>9.92</c:v>
                </c:pt>
                <c:pt idx="1">
                  <c:v>9.9</c:v>
                </c:pt>
                <c:pt idx="2">
                  <c:v>9.83</c:v>
                </c:pt>
                <c:pt idx="3">
                  <c:v>9.6300000000000008</c:v>
                </c:pt>
                <c:pt idx="4">
                  <c:v>9.52</c:v>
                </c:pt>
                <c:pt idx="5">
                  <c:v>9.34</c:v>
                </c:pt>
                <c:pt idx="6">
                  <c:v>9.0500000000000007</c:v>
                </c:pt>
                <c:pt idx="7">
                  <c:v>8.5</c:v>
                </c:pt>
                <c:pt idx="8">
                  <c:v>7.41</c:v>
                </c:pt>
                <c:pt idx="9">
                  <c:v>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1-4D8E-AF96-54FBF725AB12}"/>
            </c:ext>
          </c:extLst>
        </c:ser>
        <c:ser>
          <c:idx val="2"/>
          <c:order val="2"/>
          <c:tx>
            <c:strRef>
              <c:f>DO!$D$1</c:f>
              <c:strCache>
                <c:ptCount val="1"/>
                <c:pt idx="0">
                  <c:v>May-21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31750">
                <a:solidFill>
                  <a:srgbClr val="00B050"/>
                </a:solidFill>
              </a:ln>
              <a:effectLst/>
            </c:spPr>
          </c:marker>
          <c:cat>
            <c:strRef>
              <c:f>DO!$A$13:$A$23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DO!$D$13:$D$23</c:f>
              <c:numCache>
                <c:formatCode>General</c:formatCode>
                <c:ptCount val="11"/>
                <c:pt idx="0">
                  <c:v>10.67</c:v>
                </c:pt>
                <c:pt idx="1">
                  <c:v>10.62</c:v>
                </c:pt>
                <c:pt idx="2">
                  <c:v>10.61</c:v>
                </c:pt>
                <c:pt idx="3">
                  <c:v>10.58</c:v>
                </c:pt>
                <c:pt idx="4">
                  <c:v>10.58</c:v>
                </c:pt>
                <c:pt idx="5">
                  <c:v>10.43</c:v>
                </c:pt>
                <c:pt idx="6">
                  <c:v>8.82</c:v>
                </c:pt>
                <c:pt idx="7">
                  <c:v>7.98</c:v>
                </c:pt>
                <c:pt idx="8">
                  <c:v>6.1</c:v>
                </c:pt>
                <c:pt idx="9">
                  <c:v>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1-4D8E-AF96-54FBF725AB12}"/>
            </c:ext>
          </c:extLst>
        </c:ser>
        <c:ser>
          <c:idx val="3"/>
          <c:order val="3"/>
          <c:tx>
            <c:strRef>
              <c:f>DO!$E$1</c:f>
              <c:strCache>
                <c:ptCount val="1"/>
                <c:pt idx="0">
                  <c:v>Jun-03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DO!$A$13:$A$23</c:f>
              <c:strCache>
                <c:ptCount val="11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DO!$E$13:$E$23</c:f>
              <c:numCache>
                <c:formatCode>General</c:formatCode>
                <c:ptCount val="11"/>
                <c:pt idx="0">
                  <c:v>10</c:v>
                </c:pt>
                <c:pt idx="1">
                  <c:v>10.050000000000001</c:v>
                </c:pt>
                <c:pt idx="2">
                  <c:v>10.6</c:v>
                </c:pt>
                <c:pt idx="3">
                  <c:v>11.11</c:v>
                </c:pt>
                <c:pt idx="4">
                  <c:v>10.9</c:v>
                </c:pt>
                <c:pt idx="5">
                  <c:v>9.1</c:v>
                </c:pt>
                <c:pt idx="6">
                  <c:v>8.83</c:v>
                </c:pt>
                <c:pt idx="7">
                  <c:v>8.57</c:v>
                </c:pt>
                <c:pt idx="8">
                  <c:v>8.66</c:v>
                </c:pt>
                <c:pt idx="9">
                  <c:v>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1-4D8E-AF96-54FBF725AB12}"/>
            </c:ext>
          </c:extLst>
        </c:ser>
        <c:ser>
          <c:idx val="4"/>
          <c:order val="4"/>
          <c:tx>
            <c:strRef>
              <c:f>DO!$F$1</c:f>
              <c:strCache>
                <c:ptCount val="1"/>
                <c:pt idx="0">
                  <c:v>Jun-18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DO!$F$13:$F$23</c:f>
              <c:numCache>
                <c:formatCode>General</c:formatCode>
                <c:ptCount val="11"/>
                <c:pt idx="0">
                  <c:v>10.1</c:v>
                </c:pt>
                <c:pt idx="1">
                  <c:v>10.15</c:v>
                </c:pt>
                <c:pt idx="2">
                  <c:v>10.199999999999999</c:v>
                </c:pt>
                <c:pt idx="3">
                  <c:v>10.25</c:v>
                </c:pt>
                <c:pt idx="4">
                  <c:v>10.1</c:v>
                </c:pt>
                <c:pt idx="5">
                  <c:v>8.26</c:v>
                </c:pt>
                <c:pt idx="6">
                  <c:v>7.5</c:v>
                </c:pt>
                <c:pt idx="7">
                  <c:v>7.31</c:v>
                </c:pt>
                <c:pt idx="8">
                  <c:v>6.93</c:v>
                </c:pt>
                <c:pt idx="9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9-47B0-A18C-9595CB58819B}"/>
            </c:ext>
          </c:extLst>
        </c:ser>
        <c:ser>
          <c:idx val="5"/>
          <c:order val="5"/>
          <c:tx>
            <c:strRef>
              <c:f>DO!$G$1</c:f>
              <c:strCache>
                <c:ptCount val="1"/>
                <c:pt idx="0">
                  <c:v>Jul-02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DO!$G$13:$G$23</c:f>
              <c:numCache>
                <c:formatCode>General</c:formatCode>
                <c:ptCount val="11"/>
                <c:pt idx="0">
                  <c:v>8.5</c:v>
                </c:pt>
                <c:pt idx="1">
                  <c:v>8.56</c:v>
                </c:pt>
                <c:pt idx="2">
                  <c:v>8.57</c:v>
                </c:pt>
                <c:pt idx="3">
                  <c:v>9.26</c:v>
                </c:pt>
                <c:pt idx="4">
                  <c:v>9.49</c:v>
                </c:pt>
                <c:pt idx="5">
                  <c:v>7.55</c:v>
                </c:pt>
                <c:pt idx="6">
                  <c:v>6.21</c:v>
                </c:pt>
                <c:pt idx="7">
                  <c:v>5.0199999999999996</c:v>
                </c:pt>
                <c:pt idx="8">
                  <c:v>3</c:v>
                </c:pt>
                <c:pt idx="9">
                  <c:v>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39-47B0-A18C-9595CB58819B}"/>
            </c:ext>
          </c:extLst>
        </c:ser>
        <c:ser>
          <c:idx val="6"/>
          <c:order val="6"/>
          <c:tx>
            <c:strRef>
              <c:f>DO!$H$1</c:f>
              <c:strCache>
                <c:ptCount val="1"/>
                <c:pt idx="0">
                  <c:v>Jul-16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DO!$H$13:$H$23</c:f>
              <c:numCache>
                <c:formatCode>General</c:formatCode>
                <c:ptCount val="11"/>
                <c:pt idx="0">
                  <c:v>9.1300000000000008</c:v>
                </c:pt>
                <c:pt idx="1">
                  <c:v>9.17</c:v>
                </c:pt>
                <c:pt idx="2">
                  <c:v>9.1199999999999992</c:v>
                </c:pt>
                <c:pt idx="3">
                  <c:v>9.14</c:v>
                </c:pt>
                <c:pt idx="4">
                  <c:v>9.15</c:v>
                </c:pt>
                <c:pt idx="5">
                  <c:v>6.18</c:v>
                </c:pt>
                <c:pt idx="6">
                  <c:v>3.99</c:v>
                </c:pt>
                <c:pt idx="7">
                  <c:v>3.67</c:v>
                </c:pt>
                <c:pt idx="8">
                  <c:v>2.8</c:v>
                </c:pt>
                <c:pt idx="9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39-47B0-A18C-9595CB58819B}"/>
            </c:ext>
          </c:extLst>
        </c:ser>
        <c:ser>
          <c:idx val="7"/>
          <c:order val="7"/>
          <c:tx>
            <c:strRef>
              <c:f>DO!$I$1</c:f>
              <c:strCache>
                <c:ptCount val="1"/>
                <c:pt idx="0">
                  <c:v>Jul-29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DO!$I$13:$I$23</c:f>
              <c:numCache>
                <c:formatCode>General</c:formatCode>
                <c:ptCount val="11"/>
                <c:pt idx="0">
                  <c:v>9.8699999999999992</c:v>
                </c:pt>
                <c:pt idx="1">
                  <c:v>9.89</c:v>
                </c:pt>
                <c:pt idx="2">
                  <c:v>9.7200000000000006</c:v>
                </c:pt>
                <c:pt idx="3">
                  <c:v>9.8800000000000008</c:v>
                </c:pt>
                <c:pt idx="4">
                  <c:v>7.9</c:v>
                </c:pt>
                <c:pt idx="5">
                  <c:v>5.23</c:v>
                </c:pt>
                <c:pt idx="6">
                  <c:v>2.59</c:v>
                </c:pt>
                <c:pt idx="7">
                  <c:v>1.91</c:v>
                </c:pt>
                <c:pt idx="8">
                  <c:v>1.6</c:v>
                </c:pt>
                <c:pt idx="9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39-47B0-A18C-9595CB58819B}"/>
            </c:ext>
          </c:extLst>
        </c:ser>
        <c:ser>
          <c:idx val="8"/>
          <c:order val="8"/>
          <c:tx>
            <c:strRef>
              <c:f>DO!$J$1</c:f>
              <c:strCache>
                <c:ptCount val="1"/>
                <c:pt idx="0">
                  <c:v>Aug-16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DO!$J$13:$J$23</c:f>
              <c:numCache>
                <c:formatCode>General</c:formatCode>
                <c:ptCount val="11"/>
                <c:pt idx="0">
                  <c:v>8.98</c:v>
                </c:pt>
                <c:pt idx="1">
                  <c:v>8.9499999999999993</c:v>
                </c:pt>
                <c:pt idx="2">
                  <c:v>8.68</c:v>
                </c:pt>
                <c:pt idx="3">
                  <c:v>8.51</c:v>
                </c:pt>
                <c:pt idx="4">
                  <c:v>8</c:v>
                </c:pt>
                <c:pt idx="5">
                  <c:v>6.72</c:v>
                </c:pt>
                <c:pt idx="6">
                  <c:v>6.82</c:v>
                </c:pt>
                <c:pt idx="7">
                  <c:v>4.92</c:v>
                </c:pt>
                <c:pt idx="8">
                  <c:v>1.19</c:v>
                </c:pt>
                <c:pt idx="9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39-47B0-A18C-9595CB58819B}"/>
            </c:ext>
          </c:extLst>
        </c:ser>
        <c:ser>
          <c:idx val="9"/>
          <c:order val="9"/>
          <c:tx>
            <c:strRef>
              <c:f>DO!$K$1</c:f>
              <c:strCache>
                <c:ptCount val="1"/>
                <c:pt idx="0">
                  <c:v>Aug-31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DO!$K$13:$K$23</c:f>
              <c:numCache>
                <c:formatCode>General</c:formatCode>
                <c:ptCount val="11"/>
                <c:pt idx="0">
                  <c:v>7.09</c:v>
                </c:pt>
                <c:pt idx="1">
                  <c:v>7.11</c:v>
                </c:pt>
                <c:pt idx="2">
                  <c:v>7.13</c:v>
                </c:pt>
                <c:pt idx="3">
                  <c:v>7.11</c:v>
                </c:pt>
                <c:pt idx="4">
                  <c:v>7.04</c:v>
                </c:pt>
                <c:pt idx="5">
                  <c:v>7</c:v>
                </c:pt>
                <c:pt idx="6">
                  <c:v>7.14</c:v>
                </c:pt>
                <c:pt idx="7">
                  <c:v>7.15</c:v>
                </c:pt>
                <c:pt idx="8">
                  <c:v>7.1</c:v>
                </c:pt>
                <c:pt idx="9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39-47B0-A18C-9595CB58819B}"/>
            </c:ext>
          </c:extLst>
        </c:ser>
        <c:ser>
          <c:idx val="10"/>
          <c:order val="10"/>
          <c:tx>
            <c:strRef>
              <c:f>DO!$L$1</c:f>
              <c:strCache>
                <c:ptCount val="1"/>
                <c:pt idx="0">
                  <c:v>Sep-16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DO!$L$13:$L$23</c:f>
              <c:numCache>
                <c:formatCode>General</c:formatCode>
                <c:ptCount val="11"/>
                <c:pt idx="0">
                  <c:v>7.92</c:v>
                </c:pt>
                <c:pt idx="1">
                  <c:v>7.78</c:v>
                </c:pt>
                <c:pt idx="2">
                  <c:v>7.69</c:v>
                </c:pt>
                <c:pt idx="3">
                  <c:v>7.41</c:v>
                </c:pt>
                <c:pt idx="4">
                  <c:v>7.27</c:v>
                </c:pt>
                <c:pt idx="5">
                  <c:v>7.29</c:v>
                </c:pt>
                <c:pt idx="6">
                  <c:v>7.42</c:v>
                </c:pt>
                <c:pt idx="7">
                  <c:v>7.49</c:v>
                </c:pt>
                <c:pt idx="8">
                  <c:v>7.45</c:v>
                </c:pt>
                <c:pt idx="9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39-47B0-A18C-9595CB58819B}"/>
            </c:ext>
          </c:extLst>
        </c:ser>
        <c:ser>
          <c:idx val="11"/>
          <c:order val="11"/>
          <c:tx>
            <c:strRef>
              <c:f>DO!$M$1</c:f>
              <c:strCache>
                <c:ptCount val="1"/>
                <c:pt idx="0">
                  <c:v>Oct-04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DO!$M$13:$M$23</c:f>
              <c:numCache>
                <c:formatCode>General</c:formatCode>
                <c:ptCount val="11"/>
                <c:pt idx="0">
                  <c:v>8.27</c:v>
                </c:pt>
                <c:pt idx="1">
                  <c:v>8.2200000000000006</c:v>
                </c:pt>
                <c:pt idx="2">
                  <c:v>8.1999999999999993</c:v>
                </c:pt>
                <c:pt idx="3">
                  <c:v>8.24</c:v>
                </c:pt>
                <c:pt idx="4">
                  <c:v>8.27</c:v>
                </c:pt>
                <c:pt idx="5">
                  <c:v>8.34</c:v>
                </c:pt>
                <c:pt idx="6">
                  <c:v>8.4600000000000009</c:v>
                </c:pt>
                <c:pt idx="7">
                  <c:v>8.5</c:v>
                </c:pt>
                <c:pt idx="8">
                  <c:v>8.58</c:v>
                </c:pt>
                <c:pt idx="9">
                  <c:v>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39-47B0-A18C-9595CB58819B}"/>
            </c:ext>
          </c:extLst>
        </c:ser>
        <c:ser>
          <c:idx val="12"/>
          <c:order val="12"/>
          <c:tx>
            <c:strRef>
              <c:f>DO!$N$1</c:f>
              <c:strCache>
                <c:ptCount val="1"/>
                <c:pt idx="0">
                  <c:v>Oct-15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DO!$N$13:$N$23</c:f>
              <c:numCache>
                <c:formatCode>General</c:formatCode>
                <c:ptCount val="11"/>
                <c:pt idx="0">
                  <c:v>8.07</c:v>
                </c:pt>
                <c:pt idx="1">
                  <c:v>7.27</c:v>
                </c:pt>
                <c:pt idx="2">
                  <c:v>7</c:v>
                </c:pt>
                <c:pt idx="3">
                  <c:v>6.9</c:v>
                </c:pt>
                <c:pt idx="4">
                  <c:v>6.79</c:v>
                </c:pt>
                <c:pt idx="5">
                  <c:v>6.7</c:v>
                </c:pt>
                <c:pt idx="6">
                  <c:v>6.7</c:v>
                </c:pt>
                <c:pt idx="7">
                  <c:v>6.72</c:v>
                </c:pt>
                <c:pt idx="8">
                  <c:v>6.26</c:v>
                </c:pt>
                <c:pt idx="9">
                  <c:v>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39-47B0-A18C-9595CB588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34184"/>
        <c:axId val="369533856"/>
      </c:lineChart>
      <c:catAx>
        <c:axId val="369534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3856"/>
        <c:crosses val="autoZero"/>
        <c:auto val="1"/>
        <c:lblAlgn val="ctr"/>
        <c:lblOffset val="100"/>
        <c:noMultiLvlLbl val="0"/>
      </c:catAx>
      <c:valAx>
        <c:axId val="36953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4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553346984727694"/>
          <c:y val="0.18348316138462983"/>
          <c:w val="0.11298479902909869"/>
          <c:h val="0.62674526321851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53371310203627E-2"/>
          <c:y val="9.9897240197439188E-2"/>
          <c:w val="0.73102714913136191"/>
          <c:h val="0.81632112708247195"/>
        </c:manualLayout>
      </c:layout>
      <c:lineChart>
        <c:grouping val="standard"/>
        <c:varyColors val="0"/>
        <c:ser>
          <c:idx val="0"/>
          <c:order val="0"/>
          <c:tx>
            <c:strRef>
              <c:f>DO!$B$1</c:f>
              <c:strCache>
                <c:ptCount val="1"/>
                <c:pt idx="0">
                  <c:v>Apr-23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DO!$B$27:$B$32</c:f>
              <c:numCache>
                <c:formatCode>General</c:formatCode>
                <c:ptCount val="6"/>
                <c:pt idx="0">
                  <c:v>11.26</c:v>
                </c:pt>
                <c:pt idx="1">
                  <c:v>11.25</c:v>
                </c:pt>
                <c:pt idx="2">
                  <c:v>11.42</c:v>
                </c:pt>
                <c:pt idx="3">
                  <c:v>11.41</c:v>
                </c:pt>
                <c:pt idx="4">
                  <c:v>11.16</c:v>
                </c:pt>
                <c:pt idx="5">
                  <c:v>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9-4742-8B1C-7DB61648D5F2}"/>
            </c:ext>
          </c:extLst>
        </c:ser>
        <c:ser>
          <c:idx val="1"/>
          <c:order val="1"/>
          <c:tx>
            <c:strRef>
              <c:f>DO!$C$1</c:f>
              <c:strCache>
                <c:ptCount val="1"/>
                <c:pt idx="0">
                  <c:v>May-07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DO!$C$27:$C$32</c:f>
              <c:numCache>
                <c:formatCode>General</c:formatCode>
                <c:ptCount val="6"/>
                <c:pt idx="0">
                  <c:v>9.89</c:v>
                </c:pt>
                <c:pt idx="1">
                  <c:v>9.84</c:v>
                </c:pt>
                <c:pt idx="2">
                  <c:v>9.74</c:v>
                </c:pt>
                <c:pt idx="3">
                  <c:v>8.34</c:v>
                </c:pt>
                <c:pt idx="4">
                  <c:v>6.03</c:v>
                </c:pt>
                <c:pt idx="5">
                  <c:v>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9-4742-8B1C-7DB61648D5F2}"/>
            </c:ext>
          </c:extLst>
        </c:ser>
        <c:ser>
          <c:idx val="2"/>
          <c:order val="2"/>
          <c:tx>
            <c:strRef>
              <c:f>DO!$D$1</c:f>
              <c:strCache>
                <c:ptCount val="1"/>
                <c:pt idx="0">
                  <c:v>May-21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31750">
                <a:solidFill>
                  <a:srgbClr val="00B050"/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DO!$D$27:$D$33</c:f>
              <c:numCache>
                <c:formatCode>General</c:formatCode>
                <c:ptCount val="7"/>
                <c:pt idx="0">
                  <c:v>10.68</c:v>
                </c:pt>
                <c:pt idx="1">
                  <c:v>10.63</c:v>
                </c:pt>
                <c:pt idx="2">
                  <c:v>10.76</c:v>
                </c:pt>
                <c:pt idx="3">
                  <c:v>10.83</c:v>
                </c:pt>
                <c:pt idx="4">
                  <c:v>10.78</c:v>
                </c:pt>
                <c:pt idx="5">
                  <c:v>10.65</c:v>
                </c:pt>
                <c:pt idx="6">
                  <c:v>10.71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9-4742-8B1C-7DB61648D5F2}"/>
            </c:ext>
          </c:extLst>
        </c:ser>
        <c:ser>
          <c:idx val="3"/>
          <c:order val="3"/>
          <c:tx>
            <c:strRef>
              <c:f>DO!$E$1</c:f>
              <c:strCache>
                <c:ptCount val="1"/>
                <c:pt idx="0">
                  <c:v>Jun-03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DO!$E$27:$E$32</c:f>
              <c:numCache>
                <c:formatCode>General</c:formatCode>
                <c:ptCount val="6"/>
                <c:pt idx="0">
                  <c:v>9.9499999999999993</c:v>
                </c:pt>
                <c:pt idx="1">
                  <c:v>9.8800000000000008</c:v>
                </c:pt>
                <c:pt idx="2">
                  <c:v>10.66</c:v>
                </c:pt>
                <c:pt idx="3">
                  <c:v>11.43</c:v>
                </c:pt>
                <c:pt idx="4">
                  <c:v>10.88</c:v>
                </c:pt>
                <c:pt idx="5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C9-4742-8B1C-7DB61648D5F2}"/>
            </c:ext>
          </c:extLst>
        </c:ser>
        <c:ser>
          <c:idx val="4"/>
          <c:order val="4"/>
          <c:tx>
            <c:strRef>
              <c:f>DO!$F$1</c:f>
              <c:strCache>
                <c:ptCount val="1"/>
                <c:pt idx="0">
                  <c:v>Jun-18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DO!$F$27:$F$34</c:f>
              <c:numCache>
                <c:formatCode>General</c:formatCode>
                <c:ptCount val="8"/>
                <c:pt idx="0">
                  <c:v>10.199999999999999</c:v>
                </c:pt>
                <c:pt idx="1">
                  <c:v>10.3</c:v>
                </c:pt>
                <c:pt idx="2">
                  <c:v>10.33</c:v>
                </c:pt>
                <c:pt idx="3">
                  <c:v>10.3</c:v>
                </c:pt>
                <c:pt idx="4">
                  <c:v>10.6</c:v>
                </c:pt>
                <c:pt idx="5">
                  <c:v>8.3000000000000007</c:v>
                </c:pt>
                <c:pt idx="6">
                  <c:v>7.55</c:v>
                </c:pt>
                <c:pt idx="7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D-4E20-8C00-34E3B640FDD9}"/>
            </c:ext>
          </c:extLst>
        </c:ser>
        <c:ser>
          <c:idx val="5"/>
          <c:order val="5"/>
          <c:tx>
            <c:strRef>
              <c:f>DO!$G$1</c:f>
              <c:strCache>
                <c:ptCount val="1"/>
                <c:pt idx="0">
                  <c:v>Jul-02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DO!$G$27:$G$32</c:f>
              <c:numCache>
                <c:formatCode>General</c:formatCode>
                <c:ptCount val="6"/>
                <c:pt idx="0">
                  <c:v>8.9499999999999993</c:v>
                </c:pt>
                <c:pt idx="1">
                  <c:v>9</c:v>
                </c:pt>
                <c:pt idx="2">
                  <c:v>9.14</c:v>
                </c:pt>
                <c:pt idx="3">
                  <c:v>9.98</c:v>
                </c:pt>
                <c:pt idx="4">
                  <c:v>10.59</c:v>
                </c:pt>
                <c:pt idx="5">
                  <c:v>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6D-4E20-8C00-34E3B640FDD9}"/>
            </c:ext>
          </c:extLst>
        </c:ser>
        <c:ser>
          <c:idx val="6"/>
          <c:order val="6"/>
          <c:tx>
            <c:strRef>
              <c:f>DO!$H$1</c:f>
              <c:strCache>
                <c:ptCount val="1"/>
                <c:pt idx="0">
                  <c:v>Jul-16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DO!$H$27:$H$32</c:f>
              <c:numCache>
                <c:formatCode>General</c:formatCode>
                <c:ptCount val="6"/>
                <c:pt idx="0">
                  <c:v>9.49</c:v>
                </c:pt>
                <c:pt idx="1">
                  <c:v>9.49</c:v>
                </c:pt>
                <c:pt idx="2">
                  <c:v>9.44</c:v>
                </c:pt>
                <c:pt idx="3">
                  <c:v>9.49</c:v>
                </c:pt>
                <c:pt idx="4">
                  <c:v>11.55</c:v>
                </c:pt>
                <c:pt idx="5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6D-4E20-8C00-34E3B640FDD9}"/>
            </c:ext>
          </c:extLst>
        </c:ser>
        <c:ser>
          <c:idx val="7"/>
          <c:order val="7"/>
          <c:tx>
            <c:strRef>
              <c:f>DO!$I$1</c:f>
              <c:strCache>
                <c:ptCount val="1"/>
                <c:pt idx="0">
                  <c:v>Jul-29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DO!$I$27:$I$32</c:f>
              <c:numCache>
                <c:formatCode>General</c:formatCode>
                <c:ptCount val="6"/>
                <c:pt idx="0">
                  <c:v>10.15</c:v>
                </c:pt>
                <c:pt idx="1">
                  <c:v>10.47</c:v>
                </c:pt>
                <c:pt idx="2">
                  <c:v>10.44</c:v>
                </c:pt>
                <c:pt idx="3">
                  <c:v>10.7</c:v>
                </c:pt>
                <c:pt idx="4">
                  <c:v>8.3000000000000007</c:v>
                </c:pt>
                <c:pt idx="5">
                  <c:v>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6D-4E20-8C00-34E3B640FDD9}"/>
            </c:ext>
          </c:extLst>
        </c:ser>
        <c:ser>
          <c:idx val="8"/>
          <c:order val="8"/>
          <c:tx>
            <c:strRef>
              <c:f>DO!$J$1</c:f>
              <c:strCache>
                <c:ptCount val="1"/>
                <c:pt idx="0">
                  <c:v>Aug-16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DO!$J$27:$J$32</c:f>
              <c:numCache>
                <c:formatCode>General</c:formatCode>
                <c:ptCount val="6"/>
                <c:pt idx="0">
                  <c:v>9.35</c:v>
                </c:pt>
                <c:pt idx="1">
                  <c:v>9.15</c:v>
                </c:pt>
                <c:pt idx="2">
                  <c:v>8.6</c:v>
                </c:pt>
                <c:pt idx="3">
                  <c:v>7.2</c:v>
                </c:pt>
                <c:pt idx="4">
                  <c:v>4.5</c:v>
                </c:pt>
                <c:pt idx="5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6D-4E20-8C00-34E3B640FDD9}"/>
            </c:ext>
          </c:extLst>
        </c:ser>
        <c:ser>
          <c:idx val="9"/>
          <c:order val="9"/>
          <c:tx>
            <c:strRef>
              <c:f>DO!$K$1</c:f>
              <c:strCache>
                <c:ptCount val="1"/>
                <c:pt idx="0">
                  <c:v>Aug-31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DO!$K$27:$K$32</c:f>
              <c:numCache>
                <c:formatCode>General</c:formatCode>
                <c:ptCount val="6"/>
                <c:pt idx="0">
                  <c:v>6.95</c:v>
                </c:pt>
                <c:pt idx="1">
                  <c:v>6.92</c:v>
                </c:pt>
                <c:pt idx="2">
                  <c:v>6.87</c:v>
                </c:pt>
                <c:pt idx="3">
                  <c:v>6.82</c:v>
                </c:pt>
                <c:pt idx="4">
                  <c:v>6.81</c:v>
                </c:pt>
                <c:pt idx="5">
                  <c:v>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6D-4E20-8C00-34E3B640FDD9}"/>
            </c:ext>
          </c:extLst>
        </c:ser>
        <c:ser>
          <c:idx val="10"/>
          <c:order val="10"/>
          <c:tx>
            <c:strRef>
              <c:f>DO!$L$1</c:f>
              <c:strCache>
                <c:ptCount val="1"/>
                <c:pt idx="0">
                  <c:v>Sep-16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DO!$L$27:$L$32</c:f>
              <c:numCache>
                <c:formatCode>General</c:formatCode>
                <c:ptCount val="6"/>
                <c:pt idx="0">
                  <c:v>8.9</c:v>
                </c:pt>
                <c:pt idx="1">
                  <c:v>8.84</c:v>
                </c:pt>
                <c:pt idx="2">
                  <c:v>8.81</c:v>
                </c:pt>
                <c:pt idx="3">
                  <c:v>8.36</c:v>
                </c:pt>
                <c:pt idx="4">
                  <c:v>8.44</c:v>
                </c:pt>
                <c:pt idx="5">
                  <c:v>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6D-4E20-8C00-34E3B640FDD9}"/>
            </c:ext>
          </c:extLst>
        </c:ser>
        <c:ser>
          <c:idx val="11"/>
          <c:order val="11"/>
          <c:tx>
            <c:strRef>
              <c:f>DO!$M$1</c:f>
              <c:strCache>
                <c:ptCount val="1"/>
                <c:pt idx="0">
                  <c:v>Oct-04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DO!$M$27:$M$32</c:f>
              <c:numCache>
                <c:formatCode>General</c:formatCode>
                <c:ptCount val="6"/>
                <c:pt idx="0">
                  <c:v>8.8000000000000007</c:v>
                </c:pt>
                <c:pt idx="1">
                  <c:v>8.83</c:v>
                </c:pt>
                <c:pt idx="2">
                  <c:v>8.4499999999999993</c:v>
                </c:pt>
                <c:pt idx="3">
                  <c:v>8.8000000000000007</c:v>
                </c:pt>
                <c:pt idx="4">
                  <c:v>8.5299999999999994</c:v>
                </c:pt>
                <c:pt idx="5">
                  <c:v>8.0500000000000007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6D-4E20-8C00-34E3B640FDD9}"/>
            </c:ext>
          </c:extLst>
        </c:ser>
        <c:ser>
          <c:idx val="12"/>
          <c:order val="12"/>
          <c:tx>
            <c:strRef>
              <c:f>DO!$N$1</c:f>
              <c:strCache>
                <c:ptCount val="1"/>
                <c:pt idx="0">
                  <c:v>Oct-15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DO!$A$27:$A$34</c:f>
              <c:strCache>
                <c:ptCount val="8"/>
                <c:pt idx="0">
                  <c:v>Surface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strCache>
            </c:strRef>
          </c:cat>
          <c:val>
            <c:numRef>
              <c:f>DO!$N$27:$N$32</c:f>
              <c:numCache>
                <c:formatCode>General</c:formatCode>
                <c:ptCount val="6"/>
                <c:pt idx="0">
                  <c:v>7.78</c:v>
                </c:pt>
                <c:pt idx="1">
                  <c:v>7.38</c:v>
                </c:pt>
                <c:pt idx="2">
                  <c:v>7.38</c:v>
                </c:pt>
                <c:pt idx="3">
                  <c:v>7.09</c:v>
                </c:pt>
                <c:pt idx="4">
                  <c:v>7.15</c:v>
                </c:pt>
                <c:pt idx="5">
                  <c:v>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6D-4E20-8C00-34E3B640F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34184"/>
        <c:axId val="369533856"/>
      </c:lineChart>
      <c:catAx>
        <c:axId val="369534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3856"/>
        <c:crosses val="autoZero"/>
        <c:auto val="1"/>
        <c:lblAlgn val="ctr"/>
        <c:lblOffset val="100"/>
        <c:noMultiLvlLbl val="0"/>
      </c:catAx>
      <c:valAx>
        <c:axId val="36953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Dissolved Oxygen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534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553346984727694"/>
          <c:y val="0.19491091525960574"/>
          <c:w val="0.11298479902909869"/>
          <c:h val="0.62674526321851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pH!$A$12:$M$12</c:f>
              <c:numCache>
                <c:formatCode>General</c:formatCode>
                <c:ptCount val="13"/>
                <c:pt idx="0">
                  <c:v>7.75</c:v>
                </c:pt>
                <c:pt idx="1">
                  <c:v>0</c:v>
                </c:pt>
                <c:pt idx="2">
                  <c:v>6.74</c:v>
                </c:pt>
                <c:pt idx="3">
                  <c:v>7.3</c:v>
                </c:pt>
                <c:pt idx="4">
                  <c:v>7.4</c:v>
                </c:pt>
                <c:pt idx="5">
                  <c:v>6.83</c:v>
                </c:pt>
                <c:pt idx="6">
                  <c:v>6.9</c:v>
                </c:pt>
                <c:pt idx="7">
                  <c:v>5.8</c:v>
                </c:pt>
                <c:pt idx="8">
                  <c:v>6</c:v>
                </c:pt>
                <c:pt idx="9">
                  <c:v>6.8</c:v>
                </c:pt>
                <c:pt idx="10">
                  <c:v>6.2</c:v>
                </c:pt>
                <c:pt idx="11">
                  <c:v>5.7</c:v>
                </c:pt>
                <c:pt idx="12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7-435C-A804-0DC9136F10FD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pH!$A$13:$M$13</c:f>
              <c:numCache>
                <c:formatCode>General</c:formatCode>
                <c:ptCount val="13"/>
                <c:pt idx="0">
                  <c:v>8.06</c:v>
                </c:pt>
                <c:pt idx="1">
                  <c:v>0</c:v>
                </c:pt>
                <c:pt idx="2">
                  <c:v>7.29</c:v>
                </c:pt>
                <c:pt idx="3">
                  <c:v>7.8</c:v>
                </c:pt>
                <c:pt idx="4">
                  <c:v>7.4</c:v>
                </c:pt>
                <c:pt idx="5">
                  <c:v>7.33</c:v>
                </c:pt>
                <c:pt idx="6">
                  <c:v>7.7</c:v>
                </c:pt>
                <c:pt idx="7">
                  <c:v>8.1</c:v>
                </c:pt>
                <c:pt idx="8">
                  <c:v>6.9</c:v>
                </c:pt>
                <c:pt idx="9">
                  <c:v>7.1</c:v>
                </c:pt>
                <c:pt idx="10">
                  <c:v>6.3</c:v>
                </c:pt>
                <c:pt idx="11">
                  <c:v>6.4</c:v>
                </c:pt>
                <c:pt idx="12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7-435C-A804-0DC9136F1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ax val="9"/>
          <c:min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pH (pH Units)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Mid-Lake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pH!$A$14:$M$14</c:f>
              <c:numCache>
                <c:formatCode>General</c:formatCode>
                <c:ptCount val="13"/>
                <c:pt idx="0">
                  <c:v>7.44</c:v>
                </c:pt>
                <c:pt idx="1">
                  <c:v>0</c:v>
                </c:pt>
                <c:pt idx="2">
                  <c:v>6.53</c:v>
                </c:pt>
                <c:pt idx="3">
                  <c:v>7.7</c:v>
                </c:pt>
                <c:pt idx="4">
                  <c:v>7.7</c:v>
                </c:pt>
                <c:pt idx="5">
                  <c:v>6.57</c:v>
                </c:pt>
                <c:pt idx="6">
                  <c:v>6.5</c:v>
                </c:pt>
                <c:pt idx="7">
                  <c:v>6.3</c:v>
                </c:pt>
                <c:pt idx="8">
                  <c:v>6.8</c:v>
                </c:pt>
                <c:pt idx="9">
                  <c:v>7</c:v>
                </c:pt>
                <c:pt idx="10">
                  <c:v>6.5</c:v>
                </c:pt>
                <c:pt idx="11">
                  <c:v>6.1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4-42E2-B6D2-D24B93793FBE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pH!$A$15:$M$15</c:f>
              <c:numCache>
                <c:formatCode>General</c:formatCode>
                <c:ptCount val="13"/>
                <c:pt idx="0">
                  <c:v>7.67</c:v>
                </c:pt>
                <c:pt idx="1">
                  <c:v>0</c:v>
                </c:pt>
                <c:pt idx="2">
                  <c:v>6.7</c:v>
                </c:pt>
                <c:pt idx="3">
                  <c:v>7.8</c:v>
                </c:pt>
                <c:pt idx="4">
                  <c:v>7.8</c:v>
                </c:pt>
                <c:pt idx="5">
                  <c:v>7.27</c:v>
                </c:pt>
                <c:pt idx="6">
                  <c:v>8.1</c:v>
                </c:pt>
                <c:pt idx="7">
                  <c:v>8.5</c:v>
                </c:pt>
                <c:pt idx="8">
                  <c:v>7.1</c:v>
                </c:pt>
                <c:pt idx="9">
                  <c:v>7.2</c:v>
                </c:pt>
                <c:pt idx="10">
                  <c:v>7.2</c:v>
                </c:pt>
                <c:pt idx="11">
                  <c:v>6.6</c:v>
                </c:pt>
                <c:pt idx="12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4-42E2-B6D2-D24B93793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ax val="9"/>
          <c:min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pH (pH Units)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pH!$A$16:$M$16</c:f>
              <c:numCache>
                <c:formatCode>General</c:formatCode>
                <c:ptCount val="13"/>
                <c:pt idx="0">
                  <c:v>6.58</c:v>
                </c:pt>
                <c:pt idx="1">
                  <c:v>0</c:v>
                </c:pt>
                <c:pt idx="2">
                  <c:v>6.71</c:v>
                </c:pt>
                <c:pt idx="3">
                  <c:v>7.6</c:v>
                </c:pt>
                <c:pt idx="4">
                  <c:v>7.3</c:v>
                </c:pt>
                <c:pt idx="5">
                  <c:v>6.81</c:v>
                </c:pt>
                <c:pt idx="6">
                  <c:v>6.5</c:v>
                </c:pt>
                <c:pt idx="7">
                  <c:v>6.5</c:v>
                </c:pt>
                <c:pt idx="8">
                  <c:v>5.9</c:v>
                </c:pt>
                <c:pt idx="9">
                  <c:v>6.2</c:v>
                </c:pt>
                <c:pt idx="10">
                  <c:v>6.1</c:v>
                </c:pt>
                <c:pt idx="11">
                  <c:v>6</c:v>
                </c:pt>
                <c:pt idx="12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4-4EAB-B845-F776A3019B89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Lab!$AV$19:$AV$31</c:f>
              <c:strCache>
                <c:ptCount val="13"/>
                <c:pt idx="0">
                  <c:v>April 23</c:v>
                </c:pt>
                <c:pt idx="1">
                  <c:v>May 7</c:v>
                </c:pt>
                <c:pt idx="2">
                  <c:v>May 21</c:v>
                </c:pt>
                <c:pt idx="3">
                  <c:v>June 3</c:v>
                </c:pt>
                <c:pt idx="4">
                  <c:v>June 18</c:v>
                </c:pt>
                <c:pt idx="5">
                  <c:v>July 2</c:v>
                </c:pt>
                <c:pt idx="6">
                  <c:v>July 16</c:v>
                </c:pt>
                <c:pt idx="7">
                  <c:v>July 29</c:v>
                </c:pt>
                <c:pt idx="8">
                  <c:v>Aug 16</c:v>
                </c:pt>
                <c:pt idx="9">
                  <c:v>Aug 31</c:v>
                </c:pt>
                <c:pt idx="10">
                  <c:v>Sept 16</c:v>
                </c:pt>
                <c:pt idx="11">
                  <c:v>Oct 4</c:v>
                </c:pt>
                <c:pt idx="12">
                  <c:v>Oct 15</c:v>
                </c:pt>
              </c:strCache>
            </c:strRef>
          </c:cat>
          <c:val>
            <c:numRef>
              <c:f>pH!$A$17:$M$17</c:f>
              <c:numCache>
                <c:formatCode>General</c:formatCode>
                <c:ptCount val="13"/>
                <c:pt idx="0">
                  <c:v>7.5</c:v>
                </c:pt>
                <c:pt idx="1">
                  <c:v>0</c:v>
                </c:pt>
                <c:pt idx="2">
                  <c:v>7.48</c:v>
                </c:pt>
                <c:pt idx="3">
                  <c:v>7.7</c:v>
                </c:pt>
                <c:pt idx="4">
                  <c:v>7.3</c:v>
                </c:pt>
                <c:pt idx="5">
                  <c:v>7.44</c:v>
                </c:pt>
                <c:pt idx="6">
                  <c:v>7.9</c:v>
                </c:pt>
                <c:pt idx="7">
                  <c:v>8.1</c:v>
                </c:pt>
                <c:pt idx="8">
                  <c:v>7.1</c:v>
                </c:pt>
                <c:pt idx="9">
                  <c:v>6.4</c:v>
                </c:pt>
                <c:pt idx="10">
                  <c:v>6.3</c:v>
                </c:pt>
                <c:pt idx="11">
                  <c:v>6.7</c:v>
                </c:pt>
                <c:pt idx="12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4-4EAB-B845-F776A3019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633512632"/>
        <c:axId val="633513944"/>
        <c:extLst/>
      </c:lineChart>
      <c:catAx>
        <c:axId val="63351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3944"/>
        <c:crosses val="autoZero"/>
        <c:auto val="1"/>
        <c:lblAlgn val="ctr"/>
        <c:lblOffset val="100"/>
        <c:noMultiLvlLbl val="0"/>
      </c:catAx>
      <c:valAx>
        <c:axId val="633513944"/>
        <c:scaling>
          <c:orientation val="minMax"/>
          <c:max val="9"/>
          <c:min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pH (pH Units)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12632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18" Type="http://schemas.openxmlformats.org/officeDocument/2006/relationships/chart" Target="../charts/chart3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17" Type="http://schemas.openxmlformats.org/officeDocument/2006/relationships/chart" Target="../charts/chart29.xml"/><Relationship Id="rId2" Type="http://schemas.openxmlformats.org/officeDocument/2006/relationships/chart" Target="../charts/chart14.xml"/><Relationship Id="rId16" Type="http://schemas.openxmlformats.org/officeDocument/2006/relationships/chart" Target="../charts/chart28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10" Type="http://schemas.openxmlformats.org/officeDocument/2006/relationships/chart" Target="../charts/chart22.xml"/><Relationship Id="rId19" Type="http://schemas.openxmlformats.org/officeDocument/2006/relationships/chart" Target="../charts/chart31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44450</xdr:rowOff>
    </xdr:from>
    <xdr:to>
      <xdr:col>10</xdr:col>
      <xdr:colOff>388302</xdr:colOff>
      <xdr:row>56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887ECD-22BA-476F-B02F-948ED7641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312208</xdr:colOff>
      <xdr:row>32</xdr:row>
      <xdr:rowOff>158750</xdr:rowOff>
    </xdr:from>
    <xdr:to>
      <xdr:col>22</xdr:col>
      <xdr:colOff>167110</xdr:colOff>
      <xdr:row>56</xdr:row>
      <xdr:rowOff>32068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1BA7E0-BD9F-4321-90C1-3BF2C64E4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33</xdr:row>
      <xdr:rowOff>10584</xdr:rowOff>
    </xdr:from>
    <xdr:to>
      <xdr:col>33</xdr:col>
      <xdr:colOff>458152</xdr:colOff>
      <xdr:row>56</xdr:row>
      <xdr:rowOff>74402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1EC1C6-A269-49F4-8326-1420C677F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95250</xdr:rowOff>
    </xdr:from>
    <xdr:to>
      <xdr:col>10</xdr:col>
      <xdr:colOff>562927</xdr:colOff>
      <xdr:row>60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B8AAD2-C6CC-4F6D-AEF2-23452A386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285750</xdr:colOff>
      <xdr:row>39</xdr:row>
      <xdr:rowOff>79375</xdr:rowOff>
    </xdr:from>
    <xdr:to>
      <xdr:col>22</xdr:col>
      <xdr:colOff>140652</xdr:colOff>
      <xdr:row>62</xdr:row>
      <xdr:rowOff>143193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D73057-60B2-473D-9D17-25AE30BD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434975</xdr:colOff>
      <xdr:row>39</xdr:row>
      <xdr:rowOff>12700</xdr:rowOff>
    </xdr:from>
    <xdr:to>
      <xdr:col>34</xdr:col>
      <xdr:colOff>289877</xdr:colOff>
      <xdr:row>62</xdr:row>
      <xdr:rowOff>76518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97DED2-0386-4762-A807-98D94C6B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10</xdr:col>
      <xdr:colOff>197225</xdr:colOff>
      <xdr:row>49</xdr:row>
      <xdr:rowOff>160825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96B597-869A-44F6-8F3E-E485632C7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48986</xdr:colOff>
      <xdr:row>53</xdr:row>
      <xdr:rowOff>30668</xdr:rowOff>
    </xdr:from>
    <xdr:to>
      <xdr:col>10</xdr:col>
      <xdr:colOff>243489</xdr:colOff>
      <xdr:row>74</xdr:row>
      <xdr:rowOff>993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DC0332-B0C4-4299-8968-D00A438F0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114170</xdr:colOff>
      <xdr:row>76</xdr:row>
      <xdr:rowOff>118591</xdr:rowOff>
    </xdr:from>
    <xdr:to>
      <xdr:col>10</xdr:col>
      <xdr:colOff>311525</xdr:colOff>
      <xdr:row>97</xdr:row>
      <xdr:rowOff>88917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B78125-D292-4D33-A9DA-95019A533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3176</xdr:rowOff>
    </xdr:from>
    <xdr:to>
      <xdr:col>10</xdr:col>
      <xdr:colOff>298450</xdr:colOff>
      <xdr:row>55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F11B79-7F70-4094-8C87-564980E9B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79375</xdr:colOff>
      <xdr:row>32</xdr:row>
      <xdr:rowOff>142875</xdr:rowOff>
    </xdr:from>
    <xdr:to>
      <xdr:col>21</xdr:col>
      <xdr:colOff>384175</xdr:colOff>
      <xdr:row>55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16BE51-45BA-4067-80E8-DE3CDBDBF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460375</xdr:colOff>
      <xdr:row>32</xdr:row>
      <xdr:rowOff>47625</xdr:rowOff>
    </xdr:from>
    <xdr:to>
      <xdr:col>33</xdr:col>
      <xdr:colOff>161925</xdr:colOff>
      <xdr:row>55</xdr:row>
      <xdr:rowOff>180022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959FCF-AFBC-4053-B622-3E91CC102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178934</xdr:colOff>
      <xdr:row>35</xdr:row>
      <xdr:rowOff>85725</xdr:rowOff>
    </xdr:from>
    <xdr:to>
      <xdr:col>11</xdr:col>
      <xdr:colOff>406173</xdr:colOff>
      <xdr:row>56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205D81-581E-4899-ABFA-57C3D09C3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185738</xdr:colOff>
      <xdr:row>57</xdr:row>
      <xdr:rowOff>142875</xdr:rowOff>
    </xdr:from>
    <xdr:to>
      <xdr:col>11</xdr:col>
      <xdr:colOff>412977</xdr:colOff>
      <xdr:row>78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01710C-19B1-4582-A087-408E1AE6C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195263</xdr:colOff>
      <xdr:row>80</xdr:row>
      <xdr:rowOff>114300</xdr:rowOff>
    </xdr:from>
    <xdr:to>
      <xdr:col>11</xdr:col>
      <xdr:colOff>422502</xdr:colOff>
      <xdr:row>101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5D7027-3D68-4ADA-B62B-91AD55446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447900</xdr:colOff>
      <xdr:row>34</xdr:row>
      <xdr:rowOff>129835</xdr:rowOff>
    </xdr:from>
    <xdr:to>
      <xdr:col>39</xdr:col>
      <xdr:colOff>50934</xdr:colOff>
      <xdr:row>57</xdr:row>
      <xdr:rowOff>169432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BEF17D2-61B1-4E07-937C-F56FA7018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566738</xdr:colOff>
      <xdr:row>59</xdr:row>
      <xdr:rowOff>126206</xdr:rowOff>
    </xdr:from>
    <xdr:to>
      <xdr:col>39</xdr:col>
      <xdr:colOff>150434</xdr:colOff>
      <xdr:row>82</xdr:row>
      <xdr:rowOff>165803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5127964-580D-4946-9B97-1FA3FEE5E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533401</xdr:colOff>
      <xdr:row>84</xdr:row>
      <xdr:rowOff>16669</xdr:rowOff>
    </xdr:from>
    <xdr:to>
      <xdr:col>39</xdr:col>
      <xdr:colOff>120560</xdr:colOff>
      <xdr:row>107</xdr:row>
      <xdr:rowOff>56266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6DE2483-D352-4A0B-AADF-CF7847351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586241</xdr:colOff>
      <xdr:row>37</xdr:row>
      <xdr:rowOff>27781</xdr:rowOff>
    </xdr:from>
    <xdr:to>
      <xdr:col>51</xdr:col>
      <xdr:colOff>182337</xdr:colOff>
      <xdr:row>58</xdr:row>
      <xdr:rowOff>42068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5BBB983-D309-4D9D-A79C-EA4CA0633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595313</xdr:colOff>
      <xdr:row>61</xdr:row>
      <xdr:rowOff>123031</xdr:rowOff>
    </xdr:from>
    <xdr:to>
      <xdr:col>51</xdr:col>
      <xdr:colOff>191409</xdr:colOff>
      <xdr:row>82</xdr:row>
      <xdr:rowOff>137318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3E611C4-655C-4000-8760-D7309E375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141741</xdr:colOff>
      <xdr:row>85</xdr:row>
      <xdr:rowOff>100352</xdr:rowOff>
    </xdr:from>
    <xdr:to>
      <xdr:col>51</xdr:col>
      <xdr:colOff>341088</xdr:colOff>
      <xdr:row>106</xdr:row>
      <xdr:rowOff>114639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90C0CC-E377-4BDC-9267-C115BE5E4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200024</xdr:colOff>
      <xdr:row>36</xdr:row>
      <xdr:rowOff>114299</xdr:rowOff>
    </xdr:from>
    <xdr:to>
      <xdr:col>25</xdr:col>
      <xdr:colOff>228600</xdr:colOff>
      <xdr:row>55</xdr:row>
      <xdr:rowOff>161925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A2A9145-2C6A-4257-96E5-D7B72D984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361949</xdr:colOff>
      <xdr:row>60</xdr:row>
      <xdr:rowOff>64293</xdr:rowOff>
    </xdr:from>
    <xdr:to>
      <xdr:col>24</xdr:col>
      <xdr:colOff>500063</xdr:colOff>
      <xdr:row>78</xdr:row>
      <xdr:rowOff>47625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C16AB5F-9119-46AE-B858-771D0640B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540543</xdr:colOff>
      <xdr:row>82</xdr:row>
      <xdr:rowOff>57149</xdr:rowOff>
    </xdr:from>
    <xdr:to>
      <xdr:col>24</xdr:col>
      <xdr:colOff>473869</xdr:colOff>
      <xdr:row>102</xdr:row>
      <xdr:rowOff>28575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A44CD9C-B124-49CC-BF93-FE9E7C97E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53</xdr:col>
      <xdr:colOff>440532</xdr:colOff>
      <xdr:row>37</xdr:row>
      <xdr:rowOff>119062</xdr:rowOff>
    </xdr:from>
    <xdr:to>
      <xdr:col>64</xdr:col>
      <xdr:colOff>36628</xdr:colOff>
      <xdr:row>58</xdr:row>
      <xdr:rowOff>133349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65E7174-2669-411D-A919-CF077F793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53</xdr:col>
      <xdr:colOff>511969</xdr:colOff>
      <xdr:row>62</xdr:row>
      <xdr:rowOff>0</xdr:rowOff>
    </xdr:from>
    <xdr:to>
      <xdr:col>64</xdr:col>
      <xdr:colOff>108065</xdr:colOff>
      <xdr:row>83</xdr:row>
      <xdr:rowOff>14287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66AA347-A897-43E4-91D6-1CEB8188C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53</xdr:col>
      <xdr:colOff>559594</xdr:colOff>
      <xdr:row>85</xdr:row>
      <xdr:rowOff>130968</xdr:rowOff>
    </xdr:from>
    <xdr:to>
      <xdr:col>64</xdr:col>
      <xdr:colOff>151722</xdr:colOff>
      <xdr:row>106</xdr:row>
      <xdr:rowOff>145255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8059517-B1E3-4BDE-A6D5-E658F89A1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68</xdr:col>
      <xdr:colOff>0</xdr:colOff>
      <xdr:row>62</xdr:row>
      <xdr:rowOff>0</xdr:rowOff>
    </xdr:from>
    <xdr:to>
      <xdr:col>78</xdr:col>
      <xdr:colOff>203314</xdr:colOff>
      <xdr:row>83</xdr:row>
      <xdr:rowOff>14287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88189B6-ACD8-43A5-B9F7-811670668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81</xdr:col>
      <xdr:colOff>0</xdr:colOff>
      <xdr:row>62</xdr:row>
      <xdr:rowOff>0</xdr:rowOff>
    </xdr:from>
    <xdr:to>
      <xdr:col>91</xdr:col>
      <xdr:colOff>203315</xdr:colOff>
      <xdr:row>83</xdr:row>
      <xdr:rowOff>14287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73E5C949-9F98-4626-9BB3-9AA5855EE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93</xdr:col>
      <xdr:colOff>47626</xdr:colOff>
      <xdr:row>61</xdr:row>
      <xdr:rowOff>119063</xdr:rowOff>
    </xdr:from>
    <xdr:to>
      <xdr:col>103</xdr:col>
      <xdr:colOff>250941</xdr:colOff>
      <xdr:row>82</xdr:row>
      <xdr:rowOff>133350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0122047-9C21-43C1-8F3B-1CDA4E529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105</xdr:col>
      <xdr:colOff>583405</xdr:colOff>
      <xdr:row>61</xdr:row>
      <xdr:rowOff>0</xdr:rowOff>
    </xdr:from>
    <xdr:to>
      <xdr:col>116</xdr:col>
      <xdr:colOff>179501</xdr:colOff>
      <xdr:row>82</xdr:row>
      <xdr:rowOff>14287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9AEB90E-656A-40D2-A927-59B2CC7D8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1BE1-F769-41B8-92C5-3ED76F116F87}">
  <dimension ref="A1:AD31"/>
  <sheetViews>
    <sheetView tabSelected="1" zoomScale="90" zoomScaleNormal="90" workbookViewId="0">
      <selection activeCell="N30" sqref="N30"/>
    </sheetView>
  </sheetViews>
  <sheetFormatPr defaultRowHeight="15" x14ac:dyDescent="0.25"/>
  <cols>
    <col min="4" max="5" width="9.5703125" bestFit="1" customWidth="1"/>
  </cols>
  <sheetData>
    <row r="1" spans="1:30" x14ac:dyDescent="0.25">
      <c r="A1" t="s">
        <v>50</v>
      </c>
      <c r="B1" s="47">
        <v>44309</v>
      </c>
      <c r="C1" s="47">
        <v>44323</v>
      </c>
      <c r="D1" s="47">
        <v>44337</v>
      </c>
      <c r="E1" s="46">
        <v>44350</v>
      </c>
      <c r="F1" s="46">
        <v>44365</v>
      </c>
      <c r="G1" s="46">
        <v>44379</v>
      </c>
      <c r="H1" s="46">
        <v>44393</v>
      </c>
      <c r="I1" s="46">
        <v>44406</v>
      </c>
      <c r="J1" s="46">
        <v>44424</v>
      </c>
      <c r="K1" s="46">
        <v>44439</v>
      </c>
      <c r="L1" s="46">
        <v>44455</v>
      </c>
      <c r="M1" s="46">
        <v>44473</v>
      </c>
      <c r="N1" s="46">
        <v>44484</v>
      </c>
      <c r="O1" s="46"/>
      <c r="P1" s="46"/>
      <c r="Q1" s="46"/>
      <c r="R1" s="47">
        <v>44309</v>
      </c>
      <c r="S1" s="47">
        <v>44323</v>
      </c>
      <c r="T1" s="47">
        <v>44337</v>
      </c>
      <c r="U1" s="47">
        <v>44350</v>
      </c>
      <c r="V1" s="46">
        <v>44365</v>
      </c>
      <c r="W1" s="46">
        <v>44379</v>
      </c>
      <c r="X1" s="46">
        <v>44393</v>
      </c>
      <c r="Y1" s="46">
        <v>44406</v>
      </c>
      <c r="Z1" s="46">
        <v>44424</v>
      </c>
      <c r="AA1" s="46">
        <v>44439</v>
      </c>
      <c r="AB1" s="46">
        <v>44455</v>
      </c>
      <c r="AC1" s="46">
        <v>44473</v>
      </c>
      <c r="AD1" s="46">
        <v>44484</v>
      </c>
    </row>
    <row r="2" spans="1:30" x14ac:dyDescent="0.25">
      <c r="A2" s="87" t="s">
        <v>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14" t="s">
        <v>29</v>
      </c>
      <c r="P2" s="15" t="s">
        <v>30</v>
      </c>
      <c r="Q2" s="16" t="s">
        <v>31</v>
      </c>
      <c r="R2" s="90" t="s">
        <v>32</v>
      </c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0" x14ac:dyDescent="0.25">
      <c r="A3" s="14" t="s">
        <v>21</v>
      </c>
      <c r="B3" s="15">
        <v>12.4</v>
      </c>
      <c r="C3" s="15">
        <v>16.3</v>
      </c>
      <c r="D3" s="15">
        <v>15.6</v>
      </c>
      <c r="E3" s="15">
        <v>21.8</v>
      </c>
      <c r="F3" s="15">
        <v>20.3</v>
      </c>
      <c r="G3" s="15">
        <v>27.3</v>
      </c>
      <c r="H3" s="15">
        <v>25.5</v>
      </c>
      <c r="I3" s="15">
        <v>25.2</v>
      </c>
      <c r="J3" s="15">
        <v>24.1</v>
      </c>
      <c r="K3" s="15">
        <v>20.6</v>
      </c>
      <c r="L3" s="15">
        <v>19.3</v>
      </c>
      <c r="M3" s="15">
        <v>16.100000000000001</v>
      </c>
      <c r="N3" s="16">
        <v>12.5</v>
      </c>
      <c r="O3" s="9">
        <f>MIN(B3:N3)</f>
        <v>12.4</v>
      </c>
      <c r="P3" s="1">
        <f>MAX(B3:N3)</f>
        <v>27.3</v>
      </c>
      <c r="Q3" s="10">
        <f>AVERAGE(B3:N3)</f>
        <v>19.76923076923077</v>
      </c>
      <c r="R3">
        <f>B3-B8</f>
        <v>1.5999999999999996</v>
      </c>
      <c r="S3">
        <f>C3-C9</f>
        <v>1.4000000000000004</v>
      </c>
      <c r="T3">
        <f>D3-D8</f>
        <v>2.2999999999999989</v>
      </c>
      <c r="U3">
        <f>E3-E9</f>
        <v>6.5</v>
      </c>
      <c r="V3">
        <f t="shared" ref="V3:AD3" si="0">F3-F8</f>
        <v>3</v>
      </c>
      <c r="W3">
        <f t="shared" si="0"/>
        <v>6.9000000000000021</v>
      </c>
      <c r="X3">
        <f t="shared" si="0"/>
        <v>3.5</v>
      </c>
      <c r="Y3">
        <f t="shared" si="0"/>
        <v>2.5</v>
      </c>
      <c r="Z3">
        <f t="shared" si="0"/>
        <v>1.7000000000000028</v>
      </c>
      <c r="AA3">
        <f t="shared" si="0"/>
        <v>0.20000000000000284</v>
      </c>
      <c r="AB3">
        <f t="shared" si="0"/>
        <v>0.40000000000000213</v>
      </c>
      <c r="AC3">
        <f t="shared" si="0"/>
        <v>0.30000000000000071</v>
      </c>
      <c r="AD3">
        <f t="shared" si="0"/>
        <v>0.19999999999999929</v>
      </c>
    </row>
    <row r="4" spans="1:30" x14ac:dyDescent="0.25">
      <c r="A4" s="9">
        <v>1</v>
      </c>
      <c r="B4" s="1">
        <v>12.3</v>
      </c>
      <c r="C4" s="1">
        <v>16.3</v>
      </c>
      <c r="D4" s="38">
        <v>15.6</v>
      </c>
      <c r="E4" s="38">
        <v>21.1</v>
      </c>
      <c r="F4" s="38">
        <v>19.899999999999999</v>
      </c>
      <c r="G4" s="38">
        <v>27.3</v>
      </c>
      <c r="H4" s="38">
        <v>25.5</v>
      </c>
      <c r="I4" s="38">
        <v>24.4</v>
      </c>
      <c r="J4" s="38">
        <v>23.9</v>
      </c>
      <c r="K4" s="38">
        <v>20.6</v>
      </c>
      <c r="L4" s="38">
        <v>19.2</v>
      </c>
      <c r="M4" s="38">
        <v>15.9</v>
      </c>
      <c r="N4" s="10">
        <v>12.5</v>
      </c>
      <c r="O4" s="9"/>
      <c r="P4" s="1"/>
      <c r="Q4" s="10"/>
    </row>
    <row r="5" spans="1:30" x14ac:dyDescent="0.25">
      <c r="A5" s="9">
        <v>2</v>
      </c>
      <c r="B5" s="1">
        <v>12</v>
      </c>
      <c r="C5" s="1">
        <v>16.3</v>
      </c>
      <c r="D5" s="38">
        <v>15.6</v>
      </c>
      <c r="E5" s="38">
        <v>19.3</v>
      </c>
      <c r="F5" s="38">
        <v>19.5</v>
      </c>
      <c r="G5" s="38">
        <v>27.2</v>
      </c>
      <c r="H5" s="38">
        <v>25.4</v>
      </c>
      <c r="I5" s="38">
        <v>24</v>
      </c>
      <c r="J5" s="38">
        <v>23.8</v>
      </c>
      <c r="K5" s="38">
        <v>20.5</v>
      </c>
      <c r="L5" s="38">
        <v>19.100000000000001</v>
      </c>
      <c r="M5" s="38">
        <v>15.9</v>
      </c>
      <c r="N5" s="10">
        <v>12.5</v>
      </c>
      <c r="O5" s="9"/>
      <c r="P5" s="1"/>
      <c r="Q5" s="10"/>
    </row>
    <row r="6" spans="1:30" x14ac:dyDescent="0.25">
      <c r="A6" s="9">
        <v>3</v>
      </c>
      <c r="B6" s="38">
        <v>11.8</v>
      </c>
      <c r="C6" s="38">
        <v>15.8</v>
      </c>
      <c r="D6" s="38">
        <v>15.4</v>
      </c>
      <c r="E6" s="38">
        <v>17.600000000000001</v>
      </c>
      <c r="F6" s="38">
        <v>19</v>
      </c>
      <c r="G6" s="38">
        <v>26.9</v>
      </c>
      <c r="H6" s="38">
        <v>25.4</v>
      </c>
      <c r="I6" s="38">
        <v>23.7</v>
      </c>
      <c r="J6" s="38">
        <v>23.1</v>
      </c>
      <c r="K6" s="38">
        <v>20.5</v>
      </c>
      <c r="L6" s="38">
        <v>19.100000000000001</v>
      </c>
      <c r="M6" s="38">
        <v>15.9</v>
      </c>
      <c r="N6" s="10">
        <v>12.4</v>
      </c>
      <c r="O6" s="9">
        <f>MIN(B6:N6)</f>
        <v>11.8</v>
      </c>
      <c r="P6" s="1">
        <f>MAX(B6:N6)</f>
        <v>26.9</v>
      </c>
      <c r="Q6" s="10">
        <f>AVERAGE(B6:N6)</f>
        <v>18.969230769230769</v>
      </c>
    </row>
    <row r="7" spans="1:30" x14ac:dyDescent="0.25">
      <c r="A7" s="9">
        <v>4</v>
      </c>
      <c r="B7" s="38">
        <v>11.6</v>
      </c>
      <c r="C7" s="38">
        <v>15.4</v>
      </c>
      <c r="D7" s="38">
        <v>15.1</v>
      </c>
      <c r="E7" s="38">
        <v>16.5</v>
      </c>
      <c r="F7" s="38">
        <v>18.399999999999999</v>
      </c>
      <c r="G7" s="38">
        <v>22.8</v>
      </c>
      <c r="H7" s="38">
        <v>25.3</v>
      </c>
      <c r="I7" s="38">
        <v>23.1</v>
      </c>
      <c r="J7" s="38">
        <v>22.8</v>
      </c>
      <c r="K7" s="38">
        <v>20.5</v>
      </c>
      <c r="L7" s="38">
        <v>19</v>
      </c>
      <c r="M7" s="38">
        <v>15.8</v>
      </c>
      <c r="N7" s="10">
        <v>12.4</v>
      </c>
      <c r="O7" s="9"/>
      <c r="P7" s="1"/>
      <c r="Q7" s="10"/>
    </row>
    <row r="8" spans="1:30" x14ac:dyDescent="0.25">
      <c r="A8" s="9">
        <v>5</v>
      </c>
      <c r="B8" s="38">
        <v>10.8</v>
      </c>
      <c r="C8" s="38">
        <v>15</v>
      </c>
      <c r="D8" s="38">
        <v>13.3</v>
      </c>
      <c r="E8" s="38">
        <v>15.7</v>
      </c>
      <c r="F8" s="38">
        <v>17.3</v>
      </c>
      <c r="G8" s="38">
        <v>20.399999999999999</v>
      </c>
      <c r="H8" s="38">
        <v>22</v>
      </c>
      <c r="I8" s="38">
        <v>22.7</v>
      </c>
      <c r="J8" s="38">
        <v>22.4</v>
      </c>
      <c r="K8" s="38">
        <v>20.399999999999999</v>
      </c>
      <c r="L8" s="38">
        <v>18.899999999999999</v>
      </c>
      <c r="M8" s="38">
        <v>15.8</v>
      </c>
      <c r="N8" s="10">
        <v>12.3</v>
      </c>
      <c r="O8" s="9"/>
      <c r="P8" s="1"/>
      <c r="Q8" s="10"/>
    </row>
    <row r="9" spans="1:30" x14ac:dyDescent="0.25">
      <c r="A9" s="11">
        <v>6</v>
      </c>
      <c r="B9" s="12"/>
      <c r="C9" s="12">
        <v>14.9</v>
      </c>
      <c r="D9" s="12"/>
      <c r="E9" s="12">
        <v>15.3</v>
      </c>
      <c r="F9" s="12"/>
      <c r="G9" s="12"/>
      <c r="H9" s="12"/>
      <c r="I9" s="12"/>
      <c r="J9" s="12"/>
      <c r="K9" s="12"/>
      <c r="L9" s="12"/>
      <c r="M9" s="12"/>
      <c r="N9" s="13"/>
      <c r="O9" s="11">
        <f>MIN(B8,C9,D8,E9,F8,G8,H8,I8,J8,K8,L8,M8,N8)</f>
        <v>10.8</v>
      </c>
      <c r="P9" s="12">
        <f>MAX(B8,C9,D8,E9,F8,G8,H8,I8,J8,K8,L8,M8,N8)</f>
        <v>22.7</v>
      </c>
      <c r="Q9" s="13">
        <f>AVERAGE(B8,C9,D8,E9,F8,G8,H8,I8,J8,K8,L8,M8,N8)</f>
        <v>17.423076923076927</v>
      </c>
    </row>
    <row r="10" spans="1:30" x14ac:dyDescent="0.25">
      <c r="A10" s="87" t="s">
        <v>19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9"/>
      <c r="O10" s="9" t="s">
        <v>29</v>
      </c>
      <c r="P10" s="1" t="s">
        <v>30</v>
      </c>
      <c r="Q10" s="10" t="s">
        <v>31</v>
      </c>
      <c r="R10" s="90" t="s">
        <v>32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</row>
    <row r="11" spans="1:30" x14ac:dyDescent="0.25">
      <c r="A11" s="14" t="s">
        <v>21</v>
      </c>
      <c r="B11" s="15">
        <v>11.9</v>
      </c>
      <c r="C11" s="15">
        <v>14.6</v>
      </c>
      <c r="D11" s="15">
        <v>15.5</v>
      </c>
      <c r="E11" s="15">
        <v>22.1</v>
      </c>
      <c r="F11" s="15">
        <v>20.399999999999999</v>
      </c>
      <c r="G11" s="15">
        <v>26.9</v>
      </c>
      <c r="H11" s="15">
        <v>25.2</v>
      </c>
      <c r="I11" s="15">
        <v>24.7</v>
      </c>
      <c r="J11" s="15">
        <v>23.2</v>
      </c>
      <c r="K11" s="15">
        <v>20.399999999999999</v>
      </c>
      <c r="L11" s="15">
        <v>19</v>
      </c>
      <c r="M11" s="15">
        <v>15.7</v>
      </c>
      <c r="N11" s="16">
        <v>12.7</v>
      </c>
      <c r="O11" s="9">
        <f>MIN(B11:N11)</f>
        <v>11.9</v>
      </c>
      <c r="P11" s="1">
        <f>MAX(B11:E11)</f>
        <v>22.1</v>
      </c>
      <c r="Q11" s="10">
        <f>AVERAGE(B11:E11)</f>
        <v>16.024999999999999</v>
      </c>
      <c r="R11">
        <f>B11-B20</f>
        <v>2.5</v>
      </c>
      <c r="S11">
        <f t="shared" ref="S11:AD11" si="1">C11-C20</f>
        <v>4.0999999999999996</v>
      </c>
      <c r="T11">
        <f t="shared" si="1"/>
        <v>2.6999999999999993</v>
      </c>
      <c r="U11">
        <f t="shared" si="1"/>
        <v>6.9000000000000021</v>
      </c>
      <c r="V11">
        <f t="shared" si="1"/>
        <v>3.6999999999999993</v>
      </c>
      <c r="W11">
        <f t="shared" si="1"/>
        <v>8.3999999999999986</v>
      </c>
      <c r="X11">
        <f t="shared" si="1"/>
        <v>4.8999999999999986</v>
      </c>
      <c r="Y11">
        <f t="shared" si="1"/>
        <v>2.6999999999999993</v>
      </c>
      <c r="Z11">
        <f t="shared" si="1"/>
        <v>1.0999999999999979</v>
      </c>
      <c r="AA11">
        <f t="shared" si="1"/>
        <v>0</v>
      </c>
      <c r="AB11">
        <f t="shared" si="1"/>
        <v>0.10000000000000142</v>
      </c>
      <c r="AC11">
        <f t="shared" si="1"/>
        <v>9.9999999999999645E-2</v>
      </c>
      <c r="AD11">
        <f t="shared" si="1"/>
        <v>0</v>
      </c>
    </row>
    <row r="12" spans="1:30" x14ac:dyDescent="0.25">
      <c r="A12" s="9">
        <v>1</v>
      </c>
      <c r="B12" s="1">
        <v>11.9</v>
      </c>
      <c r="C12" s="38">
        <v>14.6</v>
      </c>
      <c r="D12" s="38">
        <v>15.5</v>
      </c>
      <c r="E12" s="38">
        <v>22</v>
      </c>
      <c r="F12" s="38">
        <v>20.3</v>
      </c>
      <c r="G12" s="38">
        <v>26.9</v>
      </c>
      <c r="H12" s="38">
        <v>25.2</v>
      </c>
      <c r="I12" s="38">
        <v>24.5</v>
      </c>
      <c r="J12" s="38">
        <v>23.1</v>
      </c>
      <c r="K12" s="38">
        <v>20.399999999999999</v>
      </c>
      <c r="L12" s="38">
        <v>19</v>
      </c>
      <c r="M12" s="38">
        <v>15.7</v>
      </c>
      <c r="N12" s="16">
        <v>12.7</v>
      </c>
      <c r="O12" s="9"/>
      <c r="P12" s="1"/>
      <c r="Q12" s="10"/>
    </row>
    <row r="13" spans="1:30" x14ac:dyDescent="0.25">
      <c r="A13" s="9">
        <v>2</v>
      </c>
      <c r="B13" s="38">
        <v>11.6</v>
      </c>
      <c r="C13" s="38">
        <v>14.5</v>
      </c>
      <c r="D13" s="38">
        <v>15.5</v>
      </c>
      <c r="E13" s="38">
        <v>19.2</v>
      </c>
      <c r="F13" s="38">
        <v>19.8</v>
      </c>
      <c r="G13" s="38">
        <v>26.7</v>
      </c>
      <c r="H13" s="38">
        <v>25.2</v>
      </c>
      <c r="I13" s="38">
        <v>24.3</v>
      </c>
      <c r="J13" s="38">
        <v>23</v>
      </c>
      <c r="K13" s="38">
        <v>20.399999999999999</v>
      </c>
      <c r="L13" s="38">
        <v>19</v>
      </c>
      <c r="M13" s="38">
        <v>15.7</v>
      </c>
      <c r="N13" s="16">
        <v>12.7</v>
      </c>
      <c r="O13" s="9"/>
      <c r="P13" s="1"/>
      <c r="Q13" s="10"/>
    </row>
    <row r="14" spans="1:30" x14ac:dyDescent="0.25">
      <c r="A14" s="9">
        <v>3</v>
      </c>
      <c r="B14" s="38">
        <v>11.6</v>
      </c>
      <c r="C14" s="38">
        <v>13.8</v>
      </c>
      <c r="D14" s="38">
        <v>15.5</v>
      </c>
      <c r="E14" s="38">
        <v>17.899999999999999</v>
      </c>
      <c r="F14" s="38">
        <v>19.5</v>
      </c>
      <c r="G14" s="38">
        <v>24.1</v>
      </c>
      <c r="H14" s="38">
        <v>25.2</v>
      </c>
      <c r="I14" s="38">
        <v>24</v>
      </c>
      <c r="J14" s="38">
        <v>23</v>
      </c>
      <c r="K14" s="38">
        <v>20.399999999999999</v>
      </c>
      <c r="L14" s="38">
        <v>19</v>
      </c>
      <c r="M14" s="38">
        <v>15.6</v>
      </c>
      <c r="N14" s="16">
        <v>12.7</v>
      </c>
      <c r="O14" s="9"/>
      <c r="P14" s="1"/>
      <c r="Q14" s="10"/>
    </row>
    <row r="15" spans="1:30" x14ac:dyDescent="0.25">
      <c r="A15" s="9">
        <v>4</v>
      </c>
      <c r="B15" s="38">
        <v>11.6</v>
      </c>
      <c r="C15" s="38">
        <v>13.1</v>
      </c>
      <c r="D15" s="38">
        <v>15.5</v>
      </c>
      <c r="E15" s="38">
        <v>16.600000000000001</v>
      </c>
      <c r="F15" s="38">
        <v>18.8</v>
      </c>
      <c r="G15" s="38">
        <v>22.3</v>
      </c>
      <c r="H15" s="38">
        <v>24</v>
      </c>
      <c r="I15" s="38">
        <v>23.5</v>
      </c>
      <c r="J15" s="38">
        <v>23</v>
      </c>
      <c r="K15" s="38">
        <v>20.399999999999999</v>
      </c>
      <c r="L15" s="38">
        <v>18.899999999999999</v>
      </c>
      <c r="M15" s="38">
        <v>15.6</v>
      </c>
      <c r="N15" s="16">
        <v>12.7</v>
      </c>
      <c r="O15" s="9"/>
      <c r="P15" s="1"/>
      <c r="Q15" s="10"/>
    </row>
    <row r="16" spans="1:30" x14ac:dyDescent="0.25">
      <c r="A16" s="9">
        <v>5</v>
      </c>
      <c r="B16" s="38">
        <v>11.3</v>
      </c>
      <c r="C16" s="38">
        <v>12.6</v>
      </c>
      <c r="D16" s="38">
        <v>15.4</v>
      </c>
      <c r="E16" s="38">
        <v>15.5</v>
      </c>
      <c r="F16" s="38">
        <v>17.600000000000001</v>
      </c>
      <c r="G16" s="38">
        <v>19.8</v>
      </c>
      <c r="H16" s="38">
        <v>21.5</v>
      </c>
      <c r="I16" s="38">
        <v>22.9</v>
      </c>
      <c r="J16" s="38">
        <v>22.8</v>
      </c>
      <c r="K16" s="38">
        <v>20.3</v>
      </c>
      <c r="L16" s="38">
        <v>18.899999999999999</v>
      </c>
      <c r="M16" s="38">
        <v>15.6</v>
      </c>
      <c r="N16" s="16">
        <v>12.7</v>
      </c>
      <c r="O16" s="9">
        <f>MIN(B16:N16)</f>
        <v>11.3</v>
      </c>
      <c r="P16" s="1">
        <f>MAX(B16:N16)</f>
        <v>22.9</v>
      </c>
      <c r="Q16" s="10">
        <f>AVERAGE(B16:N16)</f>
        <v>17.453846153846154</v>
      </c>
    </row>
    <row r="17" spans="1:30" x14ac:dyDescent="0.25">
      <c r="A17" s="9">
        <v>6</v>
      </c>
      <c r="B17" s="38">
        <v>10.3</v>
      </c>
      <c r="C17" s="38">
        <v>11.8</v>
      </c>
      <c r="D17" s="38">
        <v>15</v>
      </c>
      <c r="E17" s="38">
        <v>15.3</v>
      </c>
      <c r="F17" s="38">
        <v>17.3</v>
      </c>
      <c r="G17" s="38">
        <v>19.2</v>
      </c>
      <c r="H17" s="38">
        <v>21</v>
      </c>
      <c r="I17" s="38">
        <v>22.3</v>
      </c>
      <c r="J17" s="38">
        <v>22.8</v>
      </c>
      <c r="K17" s="38">
        <v>20.3</v>
      </c>
      <c r="L17" s="38">
        <v>18.899999999999999</v>
      </c>
      <c r="M17" s="38">
        <v>15.6</v>
      </c>
      <c r="N17" s="16">
        <v>12.7</v>
      </c>
      <c r="O17" s="9"/>
      <c r="P17" s="1"/>
      <c r="Q17" s="10"/>
    </row>
    <row r="18" spans="1:30" x14ac:dyDescent="0.25">
      <c r="A18" s="9">
        <v>7</v>
      </c>
      <c r="B18" s="38">
        <v>10.199999999999999</v>
      </c>
      <c r="C18" s="38">
        <v>11.4</v>
      </c>
      <c r="D18" s="38">
        <v>14.2</v>
      </c>
      <c r="E18" s="38">
        <v>15.3</v>
      </c>
      <c r="F18" s="38">
        <v>17.2</v>
      </c>
      <c r="G18" s="38">
        <v>18.899999999999999</v>
      </c>
      <c r="H18" s="38">
        <v>20.9</v>
      </c>
      <c r="I18" s="38">
        <v>22.2</v>
      </c>
      <c r="J18" s="38">
        <v>22.6</v>
      </c>
      <c r="K18" s="38">
        <v>20.3</v>
      </c>
      <c r="L18" s="38">
        <v>18.899999999999999</v>
      </c>
      <c r="M18" s="38">
        <v>15.6</v>
      </c>
      <c r="N18" s="16">
        <v>12.7</v>
      </c>
      <c r="O18" s="9"/>
      <c r="P18" s="1"/>
      <c r="Q18" s="10"/>
    </row>
    <row r="19" spans="1:30" x14ac:dyDescent="0.25">
      <c r="A19" s="9">
        <v>8</v>
      </c>
      <c r="B19" s="38">
        <v>9.8000000000000007</v>
      </c>
      <c r="C19" s="38">
        <v>10.9</v>
      </c>
      <c r="D19" s="38">
        <v>13.4</v>
      </c>
      <c r="E19" s="38">
        <v>15.3</v>
      </c>
      <c r="F19" s="38">
        <v>17.100000000000001</v>
      </c>
      <c r="G19" s="38">
        <v>18.5</v>
      </c>
      <c r="H19" s="38">
        <v>20.7</v>
      </c>
      <c r="I19" s="38">
        <v>22.1</v>
      </c>
      <c r="J19" s="38">
        <v>22.3</v>
      </c>
      <c r="K19" s="38">
        <v>20.3</v>
      </c>
      <c r="L19" s="38">
        <v>18.899999999999999</v>
      </c>
      <c r="M19" s="38">
        <v>15.6</v>
      </c>
      <c r="N19" s="10">
        <v>12.6</v>
      </c>
      <c r="O19" s="9"/>
      <c r="P19" s="1"/>
      <c r="Q19" s="10"/>
    </row>
    <row r="20" spans="1:30" x14ac:dyDescent="0.25">
      <c r="A20" s="9">
        <v>9</v>
      </c>
      <c r="B20" s="38">
        <v>9.4</v>
      </c>
      <c r="C20" s="38">
        <v>10.5</v>
      </c>
      <c r="D20" s="38">
        <v>12.8</v>
      </c>
      <c r="E20" s="38">
        <v>15.2</v>
      </c>
      <c r="F20" s="38">
        <v>16.7</v>
      </c>
      <c r="G20" s="38">
        <v>18.5</v>
      </c>
      <c r="H20" s="38">
        <v>20.3</v>
      </c>
      <c r="I20" s="38">
        <v>22</v>
      </c>
      <c r="J20" s="38">
        <v>22.1</v>
      </c>
      <c r="K20" s="38">
        <v>20.399999999999999</v>
      </c>
      <c r="L20" s="38">
        <v>18.899999999999999</v>
      </c>
      <c r="M20" s="38">
        <v>15.6</v>
      </c>
      <c r="N20" s="10">
        <v>12.7</v>
      </c>
      <c r="O20" s="9">
        <f>MIN(B20:N20)</f>
        <v>9.4</v>
      </c>
      <c r="P20" s="1">
        <f>MAX(B20:N20)</f>
        <v>22.1</v>
      </c>
      <c r="Q20" s="10">
        <f>AVERAGE(B20:N20)</f>
        <v>16.546153846153846</v>
      </c>
    </row>
    <row r="21" spans="1:30" x14ac:dyDescent="0.25">
      <c r="A21" s="11">
        <v>10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  <row r="22" spans="1:30" x14ac:dyDescent="0.25">
      <c r="A22" s="87" t="s">
        <v>20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9"/>
      <c r="O22" s="14" t="s">
        <v>29</v>
      </c>
      <c r="P22" s="15" t="s">
        <v>30</v>
      </c>
      <c r="Q22" s="16" t="s">
        <v>31</v>
      </c>
      <c r="R22" s="90" t="s">
        <v>32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</row>
    <row r="23" spans="1:30" x14ac:dyDescent="0.25">
      <c r="A23" s="14" t="s">
        <v>21</v>
      </c>
      <c r="B23" s="15">
        <v>12.4</v>
      </c>
      <c r="C23" s="15">
        <v>15.3</v>
      </c>
      <c r="D23" s="15">
        <v>15.4</v>
      </c>
      <c r="E23" s="15">
        <v>22.9</v>
      </c>
      <c r="F23" s="15">
        <v>21.2</v>
      </c>
      <c r="G23" s="15">
        <v>27.2</v>
      </c>
      <c r="H23" s="15">
        <v>25.4</v>
      </c>
      <c r="I23" s="15">
        <v>26</v>
      </c>
      <c r="J23" s="15">
        <v>23.6</v>
      </c>
      <c r="K23" s="15">
        <v>20.3</v>
      </c>
      <c r="L23" s="15">
        <v>19.2</v>
      </c>
      <c r="M23" s="15">
        <v>16.399999999999999</v>
      </c>
      <c r="N23" s="16">
        <v>12.7</v>
      </c>
      <c r="O23" s="9">
        <f>MIN(B23:N23)</f>
        <v>12.4</v>
      </c>
      <c r="P23" s="1">
        <f>MAX(B23:N23)</f>
        <v>27.2</v>
      </c>
      <c r="Q23" s="10">
        <f>AVERAGE(B23:N23)</f>
        <v>19.846153846153847</v>
      </c>
      <c r="R23">
        <f>B23-B28</f>
        <v>2</v>
      </c>
      <c r="S23">
        <f>C23-C28</f>
        <v>4.8000000000000007</v>
      </c>
      <c r="T23">
        <f>D23-D29</f>
        <v>0.20000000000000107</v>
      </c>
      <c r="U23">
        <f>E23-E28</f>
        <v>7.3999999999999986</v>
      </c>
      <c r="V23">
        <f>F23-F30</f>
        <v>3.8999999999999986</v>
      </c>
      <c r="W23">
        <f t="shared" ref="W23:AD23" si="2">G23-G28</f>
        <v>7.8000000000000007</v>
      </c>
      <c r="X23">
        <f t="shared" si="2"/>
        <v>4.5999999999999979</v>
      </c>
      <c r="Y23">
        <f t="shared" si="2"/>
        <v>3.3999999999999986</v>
      </c>
      <c r="Z23">
        <f t="shared" si="2"/>
        <v>1</v>
      </c>
      <c r="AA23">
        <f t="shared" si="2"/>
        <v>0.10000000000000142</v>
      </c>
      <c r="AB23">
        <f t="shared" si="2"/>
        <v>0.5</v>
      </c>
      <c r="AC23">
        <f t="shared" si="2"/>
        <v>0.89999999999999858</v>
      </c>
      <c r="AD23">
        <f t="shared" si="2"/>
        <v>9.9999999999999645E-2</v>
      </c>
    </row>
    <row r="24" spans="1:30" x14ac:dyDescent="0.25">
      <c r="A24" s="9">
        <v>1</v>
      </c>
      <c r="B24" s="1">
        <v>12.3</v>
      </c>
      <c r="C24" s="38">
        <v>15.3</v>
      </c>
      <c r="D24" s="38">
        <v>15.4</v>
      </c>
      <c r="E24" s="38">
        <v>22.5</v>
      </c>
      <c r="F24" s="38">
        <v>20.7</v>
      </c>
      <c r="G24" s="38">
        <v>27.1</v>
      </c>
      <c r="H24" s="38">
        <v>25.4</v>
      </c>
      <c r="I24" s="38">
        <v>24.8</v>
      </c>
      <c r="J24" s="38">
        <v>23.6</v>
      </c>
      <c r="K24" s="38">
        <v>20.3</v>
      </c>
      <c r="L24" s="38">
        <v>19</v>
      </c>
      <c r="M24" s="38">
        <v>15.9</v>
      </c>
      <c r="N24" s="10">
        <v>12.7</v>
      </c>
      <c r="O24" s="9"/>
      <c r="P24" s="1"/>
      <c r="Q24" s="10"/>
    </row>
    <row r="25" spans="1:30" x14ac:dyDescent="0.25">
      <c r="A25" s="9">
        <v>2</v>
      </c>
      <c r="B25" s="38">
        <v>11.6</v>
      </c>
      <c r="C25" s="38">
        <v>15.1</v>
      </c>
      <c r="D25" s="38">
        <v>15.3</v>
      </c>
      <c r="E25" s="38">
        <v>20.100000000000001</v>
      </c>
      <c r="F25" s="38">
        <v>20.3</v>
      </c>
      <c r="G25" s="38">
        <v>27</v>
      </c>
      <c r="H25" s="38">
        <v>25.4</v>
      </c>
      <c r="I25" s="38">
        <v>24.4</v>
      </c>
      <c r="J25" s="38">
        <v>23.4</v>
      </c>
      <c r="K25" s="38">
        <v>20.3</v>
      </c>
      <c r="L25" s="38">
        <v>18.899999999999999</v>
      </c>
      <c r="M25" s="38">
        <v>15.8</v>
      </c>
      <c r="N25" s="10">
        <v>12.6</v>
      </c>
      <c r="O25" s="9"/>
      <c r="P25" s="1"/>
      <c r="Q25" s="10"/>
    </row>
    <row r="26" spans="1:30" x14ac:dyDescent="0.25">
      <c r="A26" s="9">
        <v>3</v>
      </c>
      <c r="B26" s="38">
        <v>11.4</v>
      </c>
      <c r="C26" s="38">
        <v>12.6</v>
      </c>
      <c r="D26" s="38">
        <v>15.3</v>
      </c>
      <c r="E26" s="38">
        <v>16.8</v>
      </c>
      <c r="F26" s="38">
        <v>20</v>
      </c>
      <c r="G26" s="38">
        <v>25.4</v>
      </c>
      <c r="H26" s="38">
        <v>25.3</v>
      </c>
      <c r="I26" s="38">
        <v>23.9</v>
      </c>
      <c r="J26" s="38">
        <v>23.3</v>
      </c>
      <c r="K26" s="38">
        <v>20.3</v>
      </c>
      <c r="L26" s="38">
        <v>18.899999999999999</v>
      </c>
      <c r="M26" s="38">
        <v>15.7</v>
      </c>
      <c r="N26" s="10">
        <v>12.6</v>
      </c>
      <c r="O26" s="9">
        <f>MIN(B26:N26)</f>
        <v>11.4</v>
      </c>
      <c r="P26" s="1">
        <f>MAX(B26:N26)</f>
        <v>25.4</v>
      </c>
      <c r="Q26" s="10">
        <f>AVERAGE(B26:N26)</f>
        <v>18.576923076923077</v>
      </c>
    </row>
    <row r="27" spans="1:30" x14ac:dyDescent="0.25">
      <c r="A27" s="9">
        <v>4</v>
      </c>
      <c r="B27" s="38">
        <v>10.7</v>
      </c>
      <c r="C27" s="38">
        <v>10.5</v>
      </c>
      <c r="D27" s="38">
        <v>15.3</v>
      </c>
      <c r="E27" s="38">
        <v>15.9</v>
      </c>
      <c r="F27" s="38">
        <v>18.3</v>
      </c>
      <c r="G27" s="38">
        <v>21.1</v>
      </c>
      <c r="H27" s="38">
        <v>23.3</v>
      </c>
      <c r="I27" s="38">
        <v>23.5</v>
      </c>
      <c r="J27" s="38">
        <v>23</v>
      </c>
      <c r="K27" s="38">
        <v>20.2</v>
      </c>
      <c r="L27" s="38">
        <v>18.8</v>
      </c>
      <c r="M27" s="38">
        <v>15.6</v>
      </c>
      <c r="N27" s="10">
        <v>12.6</v>
      </c>
      <c r="O27" s="9"/>
      <c r="P27" s="1"/>
      <c r="Q27" s="10"/>
    </row>
    <row r="28" spans="1:30" x14ac:dyDescent="0.25">
      <c r="A28" s="1">
        <v>5</v>
      </c>
      <c r="B28" s="1">
        <v>10.4</v>
      </c>
      <c r="C28" s="1">
        <v>10.5</v>
      </c>
      <c r="D28" s="1">
        <v>15.2</v>
      </c>
      <c r="E28" s="38">
        <v>15.5</v>
      </c>
      <c r="F28" s="38">
        <v>17.5</v>
      </c>
      <c r="G28" s="38">
        <v>19.399999999999999</v>
      </c>
      <c r="H28" s="38">
        <v>20.8</v>
      </c>
      <c r="I28" s="38">
        <v>22.6</v>
      </c>
      <c r="J28" s="38">
        <v>22.6</v>
      </c>
      <c r="K28" s="38">
        <v>20.2</v>
      </c>
      <c r="L28" s="38">
        <v>18.7</v>
      </c>
      <c r="M28" s="38">
        <v>15.5</v>
      </c>
      <c r="N28" s="10">
        <v>12.6</v>
      </c>
      <c r="O28" s="9">
        <f>MIN(B28,C28,D29,E28,F30,G28,H28,I28,J28,K28,L28,M28,N28)</f>
        <v>10.4</v>
      </c>
      <c r="P28" s="1">
        <f>MAX(B28,C28,D29,E28,F30,G28,H28,I28,J28,K28,L28,M28,N28)</f>
        <v>22.6</v>
      </c>
      <c r="Q28" s="10">
        <f>AVERAGE(B28,C28,D29,E28,F30,G28,I28,H28,J28,K28,L28,M28,N28)</f>
        <v>17.023076923076921</v>
      </c>
    </row>
    <row r="29" spans="1:30" x14ac:dyDescent="0.25">
      <c r="A29" s="38">
        <v>5.5</v>
      </c>
      <c r="B29" s="1"/>
      <c r="C29" s="1"/>
      <c r="D29" s="38">
        <v>15.2</v>
      </c>
      <c r="E29" s="38"/>
      <c r="F29" s="71">
        <v>17.399999999999999</v>
      </c>
      <c r="G29" s="1"/>
      <c r="H29" s="1"/>
      <c r="I29" s="1"/>
      <c r="J29" s="1"/>
      <c r="K29" s="1"/>
      <c r="L29" s="1"/>
      <c r="M29" s="1"/>
      <c r="N29" s="1"/>
      <c r="O29" s="9"/>
      <c r="P29" s="1"/>
      <c r="Q29" s="10"/>
    </row>
    <row r="30" spans="1:30" x14ac:dyDescent="0.25">
      <c r="A30" s="36">
        <v>6</v>
      </c>
      <c r="B30" s="12"/>
      <c r="C30" s="12"/>
      <c r="D30" s="12"/>
      <c r="E30" s="12"/>
      <c r="F30" s="12">
        <v>17.3</v>
      </c>
      <c r="G30" s="12"/>
      <c r="H30" s="12"/>
      <c r="I30" s="12"/>
      <c r="J30" s="12"/>
      <c r="K30" s="12"/>
      <c r="L30" s="12"/>
      <c r="M30" s="12"/>
      <c r="N30" s="12"/>
      <c r="O30" s="11"/>
      <c r="P30" s="12"/>
      <c r="Q30" s="13"/>
    </row>
    <row r="31" spans="1:30" x14ac:dyDescent="0.25">
      <c r="F31" t="s">
        <v>74</v>
      </c>
    </row>
  </sheetData>
  <mergeCells count="6">
    <mergeCell ref="A2:N2"/>
    <mergeCell ref="A10:N10"/>
    <mergeCell ref="A22:N22"/>
    <mergeCell ref="R2:AD2"/>
    <mergeCell ref="R10:AD10"/>
    <mergeCell ref="R22:AD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CEE4-4601-44D9-AFA6-A0947DA842FE}">
  <dimension ref="A1:N36"/>
  <sheetViews>
    <sheetView zoomScaleNormal="100" workbookViewId="0">
      <selection activeCell="P17" sqref="P17"/>
    </sheetView>
  </sheetViews>
  <sheetFormatPr defaultRowHeight="15" x14ac:dyDescent="0.25"/>
  <cols>
    <col min="1" max="1" width="10" bestFit="1" customWidth="1"/>
    <col min="2" max="2" width="7.140625" bestFit="1" customWidth="1"/>
    <col min="3" max="3" width="7.5703125" bestFit="1" customWidth="1"/>
    <col min="4" max="5" width="9.5703125" bestFit="1" customWidth="1"/>
  </cols>
  <sheetData>
    <row r="1" spans="1:14" x14ac:dyDescent="0.25">
      <c r="A1" t="s">
        <v>50</v>
      </c>
      <c r="B1" s="47">
        <v>44309</v>
      </c>
      <c r="C1" s="47">
        <v>44323</v>
      </c>
      <c r="D1" s="47">
        <v>44337</v>
      </c>
      <c r="E1" s="46">
        <v>44350</v>
      </c>
      <c r="F1" s="46">
        <v>44365</v>
      </c>
      <c r="G1" s="46">
        <v>44379</v>
      </c>
      <c r="H1" s="46">
        <v>44393</v>
      </c>
      <c r="I1" s="46">
        <v>44406</v>
      </c>
      <c r="J1" s="46">
        <v>44424</v>
      </c>
      <c r="K1" s="46">
        <v>44439</v>
      </c>
      <c r="L1" s="46">
        <v>44455</v>
      </c>
      <c r="M1" s="46">
        <v>44473</v>
      </c>
      <c r="N1" s="46">
        <v>44484</v>
      </c>
    </row>
    <row r="2" spans="1:14" x14ac:dyDescent="0.25">
      <c r="A2" s="87" t="s">
        <v>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x14ac:dyDescent="0.25">
      <c r="A3" s="14" t="s">
        <v>21</v>
      </c>
      <c r="B3" s="15">
        <v>11.39</v>
      </c>
      <c r="C3" s="15">
        <v>9.6199999999999992</v>
      </c>
      <c r="D3" s="15">
        <v>11.09</v>
      </c>
      <c r="E3" s="15">
        <v>10.4</v>
      </c>
      <c r="F3" s="15">
        <v>10.3</v>
      </c>
      <c r="G3" s="15">
        <v>8.65</v>
      </c>
      <c r="H3" s="15">
        <v>8.8000000000000007</v>
      </c>
      <c r="I3" s="15">
        <v>10</v>
      </c>
      <c r="J3" s="15">
        <v>9.34</v>
      </c>
      <c r="K3" s="15">
        <v>8.59</v>
      </c>
      <c r="L3" s="15">
        <v>8.23</v>
      </c>
      <c r="M3" s="15">
        <v>7.9</v>
      </c>
      <c r="N3" s="16">
        <v>8.25</v>
      </c>
    </row>
    <row r="4" spans="1:14" x14ac:dyDescent="0.25">
      <c r="A4" s="9">
        <v>1</v>
      </c>
      <c r="B4" s="1">
        <v>11.43</v>
      </c>
      <c r="C4" s="1">
        <v>9.66</v>
      </c>
      <c r="D4" s="38">
        <v>11.16</v>
      </c>
      <c r="E4" s="38">
        <v>10.45</v>
      </c>
      <c r="F4" s="38">
        <v>10.37</v>
      </c>
      <c r="G4" s="38">
        <v>8.6</v>
      </c>
      <c r="H4" s="38">
        <v>8.76</v>
      </c>
      <c r="I4" s="38">
        <v>10.23</v>
      </c>
      <c r="J4" s="38">
        <v>9.1300000000000008</v>
      </c>
      <c r="K4" s="38">
        <v>8.48</v>
      </c>
      <c r="L4" s="38">
        <v>8</v>
      </c>
      <c r="M4" s="38">
        <v>7.84</v>
      </c>
      <c r="N4" s="10">
        <v>7.77</v>
      </c>
    </row>
    <row r="5" spans="1:14" x14ac:dyDescent="0.25">
      <c r="A5" s="9">
        <v>2</v>
      </c>
      <c r="B5" s="1">
        <v>11.45</v>
      </c>
      <c r="C5" s="1">
        <v>9.73</v>
      </c>
      <c r="D5" s="38">
        <v>11.18</v>
      </c>
      <c r="E5" s="38">
        <v>11.16</v>
      </c>
      <c r="F5" s="38">
        <v>10.7</v>
      </c>
      <c r="G5" s="38">
        <v>8.4</v>
      </c>
      <c r="H5" s="38">
        <v>8.83</v>
      </c>
      <c r="I5" s="38">
        <v>10.1</v>
      </c>
      <c r="J5" s="38">
        <v>8.6999999999999993</v>
      </c>
      <c r="K5" s="38">
        <v>8.4499999999999993</v>
      </c>
      <c r="L5" s="38">
        <v>7.83</v>
      </c>
      <c r="M5" s="38">
        <v>7.74</v>
      </c>
      <c r="N5" s="10">
        <v>7.41</v>
      </c>
    </row>
    <row r="6" spans="1:14" x14ac:dyDescent="0.25">
      <c r="A6" s="9">
        <v>3</v>
      </c>
      <c r="B6" s="1">
        <v>11.4</v>
      </c>
      <c r="C6" s="38">
        <v>9.76</v>
      </c>
      <c r="D6" s="38">
        <v>11.16</v>
      </c>
      <c r="E6" s="38">
        <v>11.36</v>
      </c>
      <c r="F6" s="38">
        <v>10.4</v>
      </c>
      <c r="G6" s="38">
        <v>8.5500000000000007</v>
      </c>
      <c r="H6" s="38">
        <v>8.58</v>
      </c>
      <c r="I6" s="38">
        <v>9.25</v>
      </c>
      <c r="J6" s="38">
        <v>5.97</v>
      </c>
      <c r="K6" s="38">
        <v>8.39</v>
      </c>
      <c r="L6" s="38">
        <v>7.64</v>
      </c>
      <c r="M6" s="38">
        <v>7.69</v>
      </c>
      <c r="N6" s="10">
        <v>7.08</v>
      </c>
    </row>
    <row r="7" spans="1:14" x14ac:dyDescent="0.25">
      <c r="A7" s="9">
        <v>4</v>
      </c>
      <c r="B7" s="38">
        <v>11.43</v>
      </c>
      <c r="C7" s="38">
        <v>9.84</v>
      </c>
      <c r="D7" s="38">
        <v>11.05</v>
      </c>
      <c r="E7" s="38">
        <v>11.44</v>
      </c>
      <c r="F7" s="38">
        <v>10.199999999999999</v>
      </c>
      <c r="G7" s="38">
        <v>9.1</v>
      </c>
      <c r="H7" s="38">
        <v>8.5399999999999991</v>
      </c>
      <c r="I7" s="38">
        <v>6.2</v>
      </c>
      <c r="J7" s="38">
        <v>4.6500000000000004</v>
      </c>
      <c r="K7" s="38">
        <v>8.33</v>
      </c>
      <c r="L7" s="38">
        <v>7.48</v>
      </c>
      <c r="M7" s="38">
        <v>6.69</v>
      </c>
      <c r="N7" s="10">
        <v>7.03</v>
      </c>
    </row>
    <row r="8" spans="1:14" x14ac:dyDescent="0.25">
      <c r="A8" s="9">
        <v>5</v>
      </c>
      <c r="B8" s="38">
        <v>11.3</v>
      </c>
      <c r="C8" s="38">
        <v>9.8800000000000008</v>
      </c>
      <c r="D8" s="38">
        <v>6.4</v>
      </c>
      <c r="E8" s="38">
        <v>10.34</v>
      </c>
      <c r="F8" s="38">
        <v>9.5</v>
      </c>
      <c r="G8" s="38">
        <v>8.4499999999999993</v>
      </c>
      <c r="H8" s="38">
        <v>7</v>
      </c>
      <c r="I8" s="38">
        <v>3.63</v>
      </c>
      <c r="J8" s="38">
        <v>1.33</v>
      </c>
      <c r="K8" s="38">
        <v>8.3000000000000007</v>
      </c>
      <c r="L8" s="38">
        <v>7.22</v>
      </c>
      <c r="M8" s="38">
        <v>5.7</v>
      </c>
      <c r="N8" s="10">
        <v>6.85</v>
      </c>
    </row>
    <row r="9" spans="1:14" x14ac:dyDescent="0.25">
      <c r="A9" s="11">
        <v>6</v>
      </c>
      <c r="B9" s="12"/>
      <c r="C9" s="12">
        <v>9.9</v>
      </c>
      <c r="D9" s="12"/>
      <c r="E9" s="12">
        <v>6.28</v>
      </c>
      <c r="F9" s="12"/>
      <c r="G9" s="12"/>
      <c r="H9" s="12"/>
      <c r="I9" s="12"/>
      <c r="J9" s="12"/>
      <c r="K9" s="12"/>
      <c r="L9" s="12"/>
      <c r="M9" s="12"/>
      <c r="N9" s="13"/>
    </row>
    <row r="10" spans="1:14" x14ac:dyDescent="0.25">
      <c r="A10" t="s">
        <v>33</v>
      </c>
      <c r="B10">
        <f>MIN(B3:B9)</f>
        <v>11.3</v>
      </c>
      <c r="C10">
        <f>MIN(C3:C9)</f>
        <v>9.6199999999999992</v>
      </c>
      <c r="D10">
        <f>MIN(D3:D9)</f>
        <v>6.4</v>
      </c>
      <c r="E10">
        <f>MIN(E3:E9)</f>
        <v>6.28</v>
      </c>
      <c r="F10">
        <f t="shared" ref="F10:N10" si="0">MIN(F3:F9)</f>
        <v>9.5</v>
      </c>
      <c r="G10">
        <f t="shared" si="0"/>
        <v>8.4</v>
      </c>
      <c r="H10">
        <f t="shared" si="0"/>
        <v>7</v>
      </c>
      <c r="I10">
        <f t="shared" si="0"/>
        <v>3.63</v>
      </c>
      <c r="J10">
        <f t="shared" si="0"/>
        <v>1.33</v>
      </c>
      <c r="K10">
        <f t="shared" si="0"/>
        <v>8.3000000000000007</v>
      </c>
      <c r="L10">
        <f t="shared" si="0"/>
        <v>7.22</v>
      </c>
      <c r="M10">
        <f t="shared" si="0"/>
        <v>5.7</v>
      </c>
      <c r="N10">
        <f t="shared" si="0"/>
        <v>6.85</v>
      </c>
    </row>
    <row r="12" spans="1:14" x14ac:dyDescent="0.25">
      <c r="A12" s="87" t="s">
        <v>19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</row>
    <row r="13" spans="1:14" x14ac:dyDescent="0.25">
      <c r="A13" s="14" t="s">
        <v>21</v>
      </c>
      <c r="B13" s="15">
        <v>11.3</v>
      </c>
      <c r="C13" s="15">
        <v>9.92</v>
      </c>
      <c r="D13" s="15">
        <v>10.67</v>
      </c>
      <c r="E13" s="15">
        <v>10</v>
      </c>
      <c r="F13" s="15">
        <v>10.1</v>
      </c>
      <c r="G13" s="15">
        <v>8.5</v>
      </c>
      <c r="H13" s="15">
        <v>9.1300000000000008</v>
      </c>
      <c r="I13" s="15">
        <v>9.8699999999999992</v>
      </c>
      <c r="J13" s="15">
        <v>8.98</v>
      </c>
      <c r="K13" s="15">
        <v>7.09</v>
      </c>
      <c r="L13" s="15">
        <v>7.92</v>
      </c>
      <c r="M13" s="15">
        <v>8.27</v>
      </c>
      <c r="N13" s="16">
        <v>8.07</v>
      </c>
    </row>
    <row r="14" spans="1:14" x14ac:dyDescent="0.25">
      <c r="A14" s="9">
        <v>1</v>
      </c>
      <c r="B14" s="1">
        <v>11.31</v>
      </c>
      <c r="C14" s="1">
        <v>9.9</v>
      </c>
      <c r="D14" s="38">
        <v>10.62</v>
      </c>
      <c r="E14" s="38">
        <v>10.050000000000001</v>
      </c>
      <c r="F14" s="38">
        <v>10.15</v>
      </c>
      <c r="G14" s="38">
        <v>8.56</v>
      </c>
      <c r="H14" s="38">
        <v>9.17</v>
      </c>
      <c r="I14" s="38">
        <v>9.89</v>
      </c>
      <c r="J14" s="38">
        <v>8.9499999999999993</v>
      </c>
      <c r="K14" s="38">
        <v>7.11</v>
      </c>
      <c r="L14" s="38">
        <v>7.78</v>
      </c>
      <c r="M14" s="38">
        <v>8.2200000000000006</v>
      </c>
      <c r="N14" s="10">
        <v>7.27</v>
      </c>
    </row>
    <row r="15" spans="1:14" x14ac:dyDescent="0.25">
      <c r="A15" s="9">
        <v>2</v>
      </c>
      <c r="B15" s="1">
        <v>11.49</v>
      </c>
      <c r="C15" s="1">
        <v>9.83</v>
      </c>
      <c r="D15" s="38">
        <v>10.61</v>
      </c>
      <c r="E15" s="38">
        <v>10.6</v>
      </c>
      <c r="F15" s="38">
        <v>10.199999999999999</v>
      </c>
      <c r="G15" s="38">
        <v>8.57</v>
      </c>
      <c r="H15" s="38">
        <v>9.1199999999999992</v>
      </c>
      <c r="I15" s="38">
        <v>9.7200000000000006</v>
      </c>
      <c r="J15" s="38">
        <v>8.68</v>
      </c>
      <c r="K15" s="38">
        <v>7.13</v>
      </c>
      <c r="L15" s="38">
        <v>7.69</v>
      </c>
      <c r="M15" s="38">
        <v>8.1999999999999993</v>
      </c>
      <c r="N15" s="10">
        <v>7</v>
      </c>
    </row>
    <row r="16" spans="1:14" x14ac:dyDescent="0.25">
      <c r="A16" s="9">
        <v>3</v>
      </c>
      <c r="B16" s="38">
        <v>11.3</v>
      </c>
      <c r="C16" s="38">
        <v>9.6300000000000008</v>
      </c>
      <c r="D16" s="38">
        <v>10.58</v>
      </c>
      <c r="E16" s="38">
        <v>11.11</v>
      </c>
      <c r="F16" s="38">
        <v>10.25</v>
      </c>
      <c r="G16" s="38">
        <v>9.26</v>
      </c>
      <c r="H16" s="38">
        <v>9.14</v>
      </c>
      <c r="I16" s="38">
        <v>9.8800000000000008</v>
      </c>
      <c r="J16" s="38">
        <v>8.51</v>
      </c>
      <c r="K16" s="38">
        <v>7.11</v>
      </c>
      <c r="L16" s="38">
        <v>7.41</v>
      </c>
      <c r="M16" s="38">
        <v>8.24</v>
      </c>
      <c r="N16" s="10">
        <v>6.9</v>
      </c>
    </row>
    <row r="17" spans="1:14" x14ac:dyDescent="0.25">
      <c r="A17" s="9">
        <v>4</v>
      </c>
      <c r="B17" s="38">
        <v>11.56</v>
      </c>
      <c r="C17" s="38">
        <v>9.52</v>
      </c>
      <c r="D17" s="38">
        <v>10.58</v>
      </c>
      <c r="E17" s="38">
        <v>10.9</v>
      </c>
      <c r="F17" s="38">
        <v>10.1</v>
      </c>
      <c r="G17" s="38">
        <v>9.49</v>
      </c>
      <c r="H17" s="38">
        <v>9.15</v>
      </c>
      <c r="I17" s="38">
        <v>7.9</v>
      </c>
      <c r="J17" s="38">
        <v>8</v>
      </c>
      <c r="K17" s="38">
        <v>7.04</v>
      </c>
      <c r="L17" s="38">
        <v>7.27</v>
      </c>
      <c r="M17" s="38">
        <v>8.27</v>
      </c>
      <c r="N17" s="10">
        <v>6.79</v>
      </c>
    </row>
    <row r="18" spans="1:14" x14ac:dyDescent="0.25">
      <c r="A18" s="9">
        <v>5</v>
      </c>
      <c r="B18" s="38">
        <v>11.36</v>
      </c>
      <c r="C18" s="38">
        <v>9.34</v>
      </c>
      <c r="D18" s="38">
        <v>10.43</v>
      </c>
      <c r="E18" s="38">
        <v>9.1</v>
      </c>
      <c r="F18" s="38">
        <v>8.26</v>
      </c>
      <c r="G18" s="38">
        <v>7.55</v>
      </c>
      <c r="H18" s="38">
        <v>6.18</v>
      </c>
      <c r="I18" s="38">
        <v>5.23</v>
      </c>
      <c r="J18" s="38">
        <v>6.72</v>
      </c>
      <c r="K18" s="38">
        <v>7</v>
      </c>
      <c r="L18" s="38">
        <v>7.29</v>
      </c>
      <c r="M18" s="38">
        <v>8.34</v>
      </c>
      <c r="N18" s="10">
        <v>6.7</v>
      </c>
    </row>
    <row r="19" spans="1:14" x14ac:dyDescent="0.25">
      <c r="A19" s="9">
        <v>6</v>
      </c>
      <c r="B19" s="38">
        <v>10.88</v>
      </c>
      <c r="C19" s="38">
        <v>9.0500000000000007</v>
      </c>
      <c r="D19" s="38">
        <v>8.82</v>
      </c>
      <c r="E19" s="38">
        <v>8.83</v>
      </c>
      <c r="F19" s="38">
        <v>7.5</v>
      </c>
      <c r="G19" s="38">
        <v>6.21</v>
      </c>
      <c r="H19" s="38">
        <v>3.99</v>
      </c>
      <c r="I19" s="38">
        <v>2.59</v>
      </c>
      <c r="J19" s="38">
        <v>6.82</v>
      </c>
      <c r="K19" s="38">
        <v>7.14</v>
      </c>
      <c r="L19" s="38">
        <v>7.42</v>
      </c>
      <c r="M19" s="38">
        <v>8.4600000000000009</v>
      </c>
      <c r="N19" s="10">
        <v>6.7</v>
      </c>
    </row>
    <row r="20" spans="1:14" x14ac:dyDescent="0.25">
      <c r="A20" s="9">
        <v>7</v>
      </c>
      <c r="B20" s="38">
        <v>10.78</v>
      </c>
      <c r="C20" s="38">
        <v>8.5</v>
      </c>
      <c r="D20" s="38">
        <v>7.98</v>
      </c>
      <c r="E20" s="38">
        <v>8.57</v>
      </c>
      <c r="F20" s="38">
        <v>7.31</v>
      </c>
      <c r="G20" s="38">
        <v>5.0199999999999996</v>
      </c>
      <c r="H20" s="38">
        <v>3.67</v>
      </c>
      <c r="I20" s="38">
        <v>1.91</v>
      </c>
      <c r="J20" s="38">
        <v>4.92</v>
      </c>
      <c r="K20" s="38">
        <v>7.15</v>
      </c>
      <c r="L20" s="38">
        <v>7.49</v>
      </c>
      <c r="M20" s="38">
        <v>8.5</v>
      </c>
      <c r="N20" s="10">
        <v>6.72</v>
      </c>
    </row>
    <row r="21" spans="1:14" x14ac:dyDescent="0.25">
      <c r="A21" s="9">
        <v>8</v>
      </c>
      <c r="B21" s="38">
        <v>9.89</v>
      </c>
      <c r="C21" s="38">
        <v>7.41</v>
      </c>
      <c r="D21" s="38">
        <v>6.1</v>
      </c>
      <c r="E21" s="38">
        <v>8.66</v>
      </c>
      <c r="F21" s="38">
        <v>6.93</v>
      </c>
      <c r="G21" s="38">
        <v>3</v>
      </c>
      <c r="H21" s="38">
        <v>2.8</v>
      </c>
      <c r="I21" s="38">
        <v>1.6</v>
      </c>
      <c r="J21" s="38">
        <v>1.19</v>
      </c>
      <c r="K21" s="38">
        <v>7.1</v>
      </c>
      <c r="L21" s="38">
        <v>7.45</v>
      </c>
      <c r="M21" s="38">
        <v>8.58</v>
      </c>
      <c r="N21" s="10">
        <v>6.26</v>
      </c>
    </row>
    <row r="22" spans="1:14" x14ac:dyDescent="0.25">
      <c r="A22" s="9">
        <v>9</v>
      </c>
      <c r="B22" s="1">
        <v>8.02</v>
      </c>
      <c r="C22" s="38">
        <v>5.52</v>
      </c>
      <c r="D22" s="38">
        <v>5.04</v>
      </c>
      <c r="E22" s="38">
        <v>7.95</v>
      </c>
      <c r="F22" s="38">
        <v>4.3</v>
      </c>
      <c r="G22" s="38">
        <v>2.94</v>
      </c>
      <c r="H22" s="38">
        <v>1.1000000000000001</v>
      </c>
      <c r="I22" s="38">
        <v>0.34</v>
      </c>
      <c r="J22" s="38">
        <v>0.26</v>
      </c>
      <c r="K22" s="38">
        <v>7.3</v>
      </c>
      <c r="L22" s="38">
        <v>0.3</v>
      </c>
      <c r="M22" s="38">
        <v>8.65</v>
      </c>
      <c r="N22" s="10">
        <v>4.96</v>
      </c>
    </row>
    <row r="23" spans="1:14" x14ac:dyDescent="0.25">
      <c r="A23" s="11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</row>
    <row r="24" spans="1:14" x14ac:dyDescent="0.25">
      <c r="A24" t="s">
        <v>33</v>
      </c>
      <c r="B24">
        <f>MIN(B13:B23)</f>
        <v>8.02</v>
      </c>
      <c r="C24">
        <f t="shared" ref="C24:N24" si="1">MIN(C13:C23)</f>
        <v>5.52</v>
      </c>
      <c r="D24">
        <f t="shared" si="1"/>
        <v>5.04</v>
      </c>
      <c r="E24">
        <f>MIN(E13:E23)</f>
        <v>7.95</v>
      </c>
      <c r="F24">
        <f t="shared" si="1"/>
        <v>4.3</v>
      </c>
      <c r="G24">
        <f t="shared" si="1"/>
        <v>2.94</v>
      </c>
      <c r="H24">
        <f t="shared" si="1"/>
        <v>1.1000000000000001</v>
      </c>
      <c r="I24">
        <f t="shared" si="1"/>
        <v>0.34</v>
      </c>
      <c r="J24">
        <f t="shared" si="1"/>
        <v>0.26</v>
      </c>
      <c r="K24">
        <f t="shared" si="1"/>
        <v>7</v>
      </c>
      <c r="L24">
        <f t="shared" si="1"/>
        <v>0.3</v>
      </c>
      <c r="M24">
        <f t="shared" si="1"/>
        <v>8.1999999999999993</v>
      </c>
      <c r="N24">
        <f t="shared" si="1"/>
        <v>4.96</v>
      </c>
    </row>
    <row r="26" spans="1:14" x14ac:dyDescent="0.25">
      <c r="A26" s="87" t="s">
        <v>20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1:14" x14ac:dyDescent="0.25">
      <c r="A27" s="14" t="s">
        <v>21</v>
      </c>
      <c r="B27" s="15">
        <v>11.26</v>
      </c>
      <c r="C27" s="15">
        <v>9.89</v>
      </c>
      <c r="D27" s="15">
        <v>10.68</v>
      </c>
      <c r="E27" s="15">
        <v>9.9499999999999993</v>
      </c>
      <c r="F27" s="15">
        <v>10.199999999999999</v>
      </c>
      <c r="G27" s="15">
        <v>8.9499999999999993</v>
      </c>
      <c r="H27" s="15">
        <v>9.49</v>
      </c>
      <c r="I27" s="15">
        <v>10.15</v>
      </c>
      <c r="J27" s="15">
        <v>9.35</v>
      </c>
      <c r="K27" s="15">
        <v>6.95</v>
      </c>
      <c r="L27" s="15">
        <v>8.9</v>
      </c>
      <c r="M27" s="15">
        <v>8.8000000000000007</v>
      </c>
      <c r="N27" s="16">
        <v>7.78</v>
      </c>
    </row>
    <row r="28" spans="1:14" x14ac:dyDescent="0.25">
      <c r="A28" s="9">
        <v>1</v>
      </c>
      <c r="B28" s="1">
        <v>11.25</v>
      </c>
      <c r="C28" s="1">
        <v>9.84</v>
      </c>
      <c r="D28" s="38">
        <v>10.63</v>
      </c>
      <c r="E28" s="38">
        <v>9.8800000000000008</v>
      </c>
      <c r="F28" s="38">
        <v>10.3</v>
      </c>
      <c r="G28" s="38">
        <v>9</v>
      </c>
      <c r="H28" s="38">
        <v>9.49</v>
      </c>
      <c r="I28" s="38">
        <v>10.47</v>
      </c>
      <c r="J28" s="38">
        <v>9.15</v>
      </c>
      <c r="K28" s="38">
        <v>6.92</v>
      </c>
      <c r="L28" s="38">
        <v>8.84</v>
      </c>
      <c r="M28" s="1">
        <v>8.83</v>
      </c>
      <c r="N28" s="10">
        <v>7.38</v>
      </c>
    </row>
    <row r="29" spans="1:14" x14ac:dyDescent="0.25">
      <c r="A29" s="9">
        <v>2</v>
      </c>
      <c r="B29" s="1">
        <v>11.42</v>
      </c>
      <c r="C29" s="1">
        <v>9.74</v>
      </c>
      <c r="D29" s="38">
        <v>10.76</v>
      </c>
      <c r="E29" s="38">
        <v>10.66</v>
      </c>
      <c r="F29" s="38">
        <v>10.33</v>
      </c>
      <c r="G29" s="38">
        <v>9.14</v>
      </c>
      <c r="H29" s="38">
        <v>9.44</v>
      </c>
      <c r="I29" s="38">
        <v>10.44</v>
      </c>
      <c r="J29" s="38">
        <v>8.6</v>
      </c>
      <c r="K29" s="38">
        <v>6.87</v>
      </c>
      <c r="L29" s="38">
        <v>8.81</v>
      </c>
      <c r="M29" s="38">
        <v>8.4499999999999993</v>
      </c>
      <c r="N29" s="10">
        <v>7.38</v>
      </c>
    </row>
    <row r="30" spans="1:14" x14ac:dyDescent="0.25">
      <c r="A30" s="9">
        <v>3</v>
      </c>
      <c r="B30" s="1">
        <v>11.41</v>
      </c>
      <c r="C30" s="38">
        <v>8.34</v>
      </c>
      <c r="D30" s="38">
        <v>10.83</v>
      </c>
      <c r="E30" s="38">
        <v>11.43</v>
      </c>
      <c r="F30" s="38">
        <v>10.3</v>
      </c>
      <c r="G30" s="38">
        <v>9.98</v>
      </c>
      <c r="H30" s="38">
        <v>9.49</v>
      </c>
      <c r="I30" s="38">
        <v>10.7</v>
      </c>
      <c r="J30" s="38">
        <v>7.2</v>
      </c>
      <c r="K30" s="38">
        <v>6.82</v>
      </c>
      <c r="L30" s="38">
        <v>8.36</v>
      </c>
      <c r="M30" s="38">
        <v>8.8000000000000007</v>
      </c>
      <c r="N30" s="10">
        <v>7.09</v>
      </c>
    </row>
    <row r="31" spans="1:14" x14ac:dyDescent="0.25">
      <c r="A31" s="9">
        <v>4</v>
      </c>
      <c r="B31" s="38">
        <v>11.16</v>
      </c>
      <c r="C31" s="38">
        <v>6.03</v>
      </c>
      <c r="D31" s="38">
        <v>10.78</v>
      </c>
      <c r="E31" s="38">
        <v>10.88</v>
      </c>
      <c r="F31" s="38">
        <v>10.6</v>
      </c>
      <c r="G31" s="38">
        <v>10.59</v>
      </c>
      <c r="H31" s="38">
        <v>11.55</v>
      </c>
      <c r="I31" s="38">
        <v>8.3000000000000007</v>
      </c>
      <c r="J31" s="38">
        <v>4.5</v>
      </c>
      <c r="K31" s="38">
        <v>6.81</v>
      </c>
      <c r="L31" s="38">
        <v>8.44</v>
      </c>
      <c r="M31" s="38">
        <v>8.5299999999999994</v>
      </c>
      <c r="N31" s="10">
        <v>7.15</v>
      </c>
    </row>
    <row r="32" spans="1:14" x14ac:dyDescent="0.25">
      <c r="A32" s="9">
        <v>5</v>
      </c>
      <c r="B32" s="1">
        <v>10.77</v>
      </c>
      <c r="C32" s="1">
        <v>6.01</v>
      </c>
      <c r="D32" s="1">
        <v>10.65</v>
      </c>
      <c r="E32" s="38">
        <v>9.8000000000000007</v>
      </c>
      <c r="F32" s="38">
        <v>8.3000000000000007</v>
      </c>
      <c r="G32" s="38">
        <v>7.45</v>
      </c>
      <c r="H32" s="38">
        <v>3.8</v>
      </c>
      <c r="I32" s="38">
        <v>2.71</v>
      </c>
      <c r="J32" s="38">
        <v>2.75</v>
      </c>
      <c r="K32" s="38">
        <v>6.77</v>
      </c>
      <c r="L32" s="38">
        <v>8.34</v>
      </c>
      <c r="M32" s="38">
        <v>8.0500000000000007</v>
      </c>
      <c r="N32" s="10">
        <v>7.25</v>
      </c>
    </row>
    <row r="33" spans="1:14" x14ac:dyDescent="0.25">
      <c r="A33" s="9">
        <v>5.5</v>
      </c>
      <c r="B33" s="1"/>
      <c r="C33" s="1"/>
      <c r="D33" s="38">
        <v>10.71</v>
      </c>
      <c r="E33" s="38"/>
      <c r="F33" s="71">
        <v>7.55</v>
      </c>
      <c r="G33" s="1"/>
      <c r="H33" s="1"/>
      <c r="I33" s="1"/>
      <c r="J33" s="1"/>
      <c r="K33" s="1"/>
      <c r="L33" s="1"/>
      <c r="M33" s="1"/>
      <c r="N33" s="10"/>
    </row>
    <row r="34" spans="1:14" x14ac:dyDescent="0.25">
      <c r="A34" s="36">
        <v>6</v>
      </c>
      <c r="B34" s="12"/>
      <c r="C34" s="12"/>
      <c r="D34" s="12"/>
      <c r="E34" s="12"/>
      <c r="F34" s="12">
        <v>6.8</v>
      </c>
      <c r="G34" s="12"/>
      <c r="H34" s="12"/>
      <c r="I34" s="12"/>
      <c r="J34" s="12"/>
      <c r="K34" s="12"/>
      <c r="L34" s="12"/>
      <c r="M34" s="12"/>
      <c r="N34" s="13"/>
    </row>
    <row r="35" spans="1:14" x14ac:dyDescent="0.25">
      <c r="A35" t="s">
        <v>33</v>
      </c>
      <c r="B35">
        <f>MIN(B27:B34)</f>
        <v>10.77</v>
      </c>
      <c r="C35">
        <f>MIN(C27:C34)</f>
        <v>6.01</v>
      </c>
      <c r="D35">
        <f>MIN(D27:D34)</f>
        <v>10.63</v>
      </c>
      <c r="E35">
        <f>MIN(E27:E34)</f>
        <v>9.8000000000000007</v>
      </c>
      <c r="F35">
        <f t="shared" ref="F35:N35" si="2">MIN(F27:F34)</f>
        <v>6.8</v>
      </c>
      <c r="G35">
        <f t="shared" si="2"/>
        <v>7.45</v>
      </c>
      <c r="H35">
        <f t="shared" si="2"/>
        <v>3.8</v>
      </c>
      <c r="I35">
        <f t="shared" si="2"/>
        <v>2.71</v>
      </c>
      <c r="J35">
        <f t="shared" si="2"/>
        <v>2.75</v>
      </c>
      <c r="K35">
        <f t="shared" si="2"/>
        <v>6.77</v>
      </c>
      <c r="L35">
        <f t="shared" si="2"/>
        <v>8.34</v>
      </c>
      <c r="M35">
        <f t="shared" si="2"/>
        <v>8.0500000000000007</v>
      </c>
      <c r="N35">
        <f t="shared" si="2"/>
        <v>7.09</v>
      </c>
    </row>
    <row r="36" spans="1:14" x14ac:dyDescent="0.25">
      <c r="F36" t="s">
        <v>74</v>
      </c>
    </row>
  </sheetData>
  <mergeCells count="3">
    <mergeCell ref="A2:N2"/>
    <mergeCell ref="A12:N12"/>
    <mergeCell ref="A26:N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860E3-CBF8-48A2-9ACE-28DFF950F0EF}">
  <dimension ref="A1:M26"/>
  <sheetViews>
    <sheetView topLeftCell="A33" workbookViewId="0">
      <selection activeCell="M47" sqref="M47"/>
    </sheetView>
  </sheetViews>
  <sheetFormatPr defaultRowHeight="15" x14ac:dyDescent="0.25"/>
  <sheetData>
    <row r="1" spans="1:13" ht="15.75" thickBot="1" x14ac:dyDescent="0.3">
      <c r="A1" s="92" t="s">
        <v>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15.75" thickBot="1" x14ac:dyDescent="0.3">
      <c r="A2" s="52">
        <v>44309</v>
      </c>
      <c r="B2" s="53">
        <v>44323</v>
      </c>
      <c r="C2" s="53">
        <v>44337</v>
      </c>
      <c r="D2" s="54">
        <v>44350</v>
      </c>
      <c r="E2" s="54">
        <v>44365</v>
      </c>
      <c r="F2" s="54">
        <v>44379</v>
      </c>
      <c r="G2" s="54">
        <v>44393</v>
      </c>
      <c r="H2" s="54">
        <v>44406</v>
      </c>
      <c r="I2" s="54">
        <v>44424</v>
      </c>
      <c r="J2" s="54">
        <v>44439</v>
      </c>
      <c r="K2" s="54">
        <v>44455</v>
      </c>
      <c r="L2" s="54">
        <v>44473</v>
      </c>
      <c r="M2" s="55">
        <v>44484</v>
      </c>
    </row>
    <row r="3" spans="1:13" x14ac:dyDescent="0.25">
      <c r="A3" s="24">
        <v>8.06</v>
      </c>
      <c r="B3" s="57"/>
      <c r="C3" s="22">
        <v>7.14</v>
      </c>
      <c r="D3" s="21">
        <v>7.8</v>
      </c>
      <c r="E3" s="21">
        <v>7.4</v>
      </c>
      <c r="F3" s="21">
        <v>7.18</v>
      </c>
      <c r="G3" s="21">
        <v>7.7</v>
      </c>
      <c r="H3" s="21">
        <v>8.1</v>
      </c>
      <c r="I3" s="21">
        <v>6.9</v>
      </c>
      <c r="J3" s="21">
        <v>6.8</v>
      </c>
      <c r="K3" s="21">
        <v>6.2</v>
      </c>
      <c r="L3" s="21">
        <v>5.7</v>
      </c>
      <c r="M3" s="21">
        <v>5.8</v>
      </c>
    </row>
    <row r="4" spans="1:13" x14ac:dyDescent="0.25">
      <c r="A4" s="24">
        <v>7.88</v>
      </c>
      <c r="B4" s="57"/>
      <c r="C4" s="22">
        <v>7.29</v>
      </c>
      <c r="D4" s="21">
        <v>7.7</v>
      </c>
      <c r="E4" s="21">
        <v>7.4</v>
      </c>
      <c r="F4" s="21">
        <v>7.33</v>
      </c>
      <c r="G4" s="21">
        <v>7.5</v>
      </c>
      <c r="H4" s="21">
        <v>8.1</v>
      </c>
      <c r="I4" s="21">
        <v>6.8</v>
      </c>
      <c r="J4" s="21">
        <v>6.9</v>
      </c>
      <c r="K4" s="21">
        <v>6.2</v>
      </c>
      <c r="L4" s="21">
        <v>6.1</v>
      </c>
      <c r="M4" s="21">
        <v>5.6</v>
      </c>
    </row>
    <row r="5" spans="1:13" x14ac:dyDescent="0.25">
      <c r="A5" s="24">
        <v>7.75</v>
      </c>
      <c r="B5" s="57"/>
      <c r="C5" s="22">
        <v>6.74</v>
      </c>
      <c r="D5" s="21">
        <v>7.3</v>
      </c>
      <c r="E5" s="21">
        <v>7.4</v>
      </c>
      <c r="F5" s="21">
        <v>6.83</v>
      </c>
      <c r="G5" s="21">
        <v>6.9</v>
      </c>
      <c r="H5" s="21">
        <v>5.8</v>
      </c>
      <c r="I5" s="21">
        <v>6</v>
      </c>
      <c r="J5" s="21">
        <v>7.1</v>
      </c>
      <c r="K5" s="21">
        <v>6.3</v>
      </c>
      <c r="L5" s="21">
        <v>6.4</v>
      </c>
      <c r="M5" s="21">
        <v>6.3</v>
      </c>
    </row>
    <row r="6" spans="1:13" x14ac:dyDescent="0.25">
      <c r="A6" s="25">
        <v>7.67</v>
      </c>
      <c r="B6" s="57"/>
      <c r="C6" s="26">
        <v>6.66</v>
      </c>
      <c r="D6" s="27">
        <v>7.7</v>
      </c>
      <c r="E6" s="27">
        <v>7.8</v>
      </c>
      <c r="F6" s="27">
        <v>7.27</v>
      </c>
      <c r="G6" s="27">
        <v>8.1</v>
      </c>
      <c r="H6" s="27">
        <v>8.5</v>
      </c>
      <c r="I6" s="27">
        <v>7.1</v>
      </c>
      <c r="J6" s="27">
        <v>7.2</v>
      </c>
      <c r="K6" s="27">
        <v>6.5</v>
      </c>
      <c r="L6" s="27">
        <v>6.1</v>
      </c>
      <c r="M6" s="27">
        <v>6.1</v>
      </c>
    </row>
    <row r="7" spans="1:13" x14ac:dyDescent="0.25">
      <c r="A7" s="25">
        <v>7.63</v>
      </c>
      <c r="B7" s="57"/>
      <c r="C7" s="26">
        <v>6.7</v>
      </c>
      <c r="D7" s="27">
        <v>7.8</v>
      </c>
      <c r="E7" s="27">
        <v>7.7</v>
      </c>
      <c r="F7" s="27">
        <v>6.9</v>
      </c>
      <c r="G7" s="27">
        <v>7.5</v>
      </c>
      <c r="H7" s="27">
        <v>7.9</v>
      </c>
      <c r="I7" s="27">
        <v>6.8</v>
      </c>
      <c r="J7" s="27">
        <v>7</v>
      </c>
      <c r="K7" s="27">
        <v>6.5</v>
      </c>
      <c r="L7" s="27">
        <v>6.6</v>
      </c>
      <c r="M7" s="27">
        <v>6</v>
      </c>
    </row>
    <row r="8" spans="1:13" x14ac:dyDescent="0.25">
      <c r="A8" s="25">
        <v>7.44</v>
      </c>
      <c r="B8" s="57"/>
      <c r="C8" s="26">
        <v>6.53</v>
      </c>
      <c r="D8" s="27">
        <v>7.7</v>
      </c>
      <c r="E8" s="27">
        <v>7.7</v>
      </c>
      <c r="F8" s="27">
        <v>6.57</v>
      </c>
      <c r="G8" s="27">
        <v>6.5</v>
      </c>
      <c r="H8" s="27">
        <v>6.3</v>
      </c>
      <c r="I8" s="27">
        <v>6.9</v>
      </c>
      <c r="J8" s="27">
        <v>7</v>
      </c>
      <c r="K8" s="27">
        <v>7.2</v>
      </c>
      <c r="L8" s="27">
        <v>6.4</v>
      </c>
      <c r="M8" s="27">
        <v>6.4</v>
      </c>
    </row>
    <row r="9" spans="1:13" x14ac:dyDescent="0.25">
      <c r="A9" s="29">
        <v>7.5</v>
      </c>
      <c r="B9" s="57"/>
      <c r="C9" s="30">
        <v>6.71</v>
      </c>
      <c r="D9" s="31">
        <v>7.6</v>
      </c>
      <c r="E9" s="31">
        <v>7.3</v>
      </c>
      <c r="F9" s="31">
        <v>7.31</v>
      </c>
      <c r="G9" s="31">
        <v>7.9</v>
      </c>
      <c r="H9" s="31">
        <v>8.1</v>
      </c>
      <c r="I9" s="31">
        <v>7.1</v>
      </c>
      <c r="J9" s="31">
        <v>6.2</v>
      </c>
      <c r="K9" s="31">
        <v>6.3</v>
      </c>
      <c r="L9" s="31">
        <v>6.7</v>
      </c>
      <c r="M9" s="31">
        <v>5.7</v>
      </c>
    </row>
    <row r="10" spans="1:13" x14ac:dyDescent="0.25">
      <c r="A10" s="29">
        <v>7.2</v>
      </c>
      <c r="B10" s="57"/>
      <c r="C10" s="30">
        <v>6.79</v>
      </c>
      <c r="D10" s="31">
        <v>7.7</v>
      </c>
      <c r="E10" s="31">
        <v>7.3</v>
      </c>
      <c r="F10" s="31">
        <v>7.44</v>
      </c>
      <c r="G10" s="31">
        <v>7.8</v>
      </c>
      <c r="H10" s="31">
        <v>7.9</v>
      </c>
      <c r="I10" s="31">
        <v>6.9</v>
      </c>
      <c r="J10" s="31">
        <v>6.3</v>
      </c>
      <c r="K10" s="31">
        <v>6.2</v>
      </c>
      <c r="L10" s="31">
        <v>6.1</v>
      </c>
      <c r="M10" s="31">
        <v>5.4</v>
      </c>
    </row>
    <row r="11" spans="1:13" ht="15.75" thickBot="1" x14ac:dyDescent="0.3">
      <c r="A11" s="33">
        <v>6.58</v>
      </c>
      <c r="B11" s="58"/>
      <c r="C11" s="34">
        <v>7.48</v>
      </c>
      <c r="D11" s="34">
        <v>7.6</v>
      </c>
      <c r="E11" s="34">
        <v>7.3</v>
      </c>
      <c r="F11" s="44">
        <v>6.81</v>
      </c>
      <c r="G11" s="44">
        <v>6.5</v>
      </c>
      <c r="H11" s="44">
        <v>6.5</v>
      </c>
      <c r="I11" s="44">
        <v>5.9</v>
      </c>
      <c r="J11" s="44">
        <v>6.4</v>
      </c>
      <c r="K11" s="44">
        <v>6.1</v>
      </c>
      <c r="L11" s="44">
        <v>6</v>
      </c>
      <c r="M11" s="44">
        <v>5.7</v>
      </c>
    </row>
    <row r="12" spans="1:13" x14ac:dyDescent="0.25">
      <c r="A12" s="19">
        <f t="shared" ref="A12:M12" si="0">MIN(A3:A5)</f>
        <v>7.75</v>
      </c>
      <c r="B12" s="59">
        <f t="shared" si="0"/>
        <v>0</v>
      </c>
      <c r="C12" s="23">
        <f t="shared" si="0"/>
        <v>6.74</v>
      </c>
      <c r="D12" s="23">
        <f t="shared" si="0"/>
        <v>7.3</v>
      </c>
      <c r="E12" s="23">
        <f t="shared" si="0"/>
        <v>7.4</v>
      </c>
      <c r="F12" s="23">
        <f t="shared" si="0"/>
        <v>6.83</v>
      </c>
      <c r="G12" s="23">
        <f t="shared" si="0"/>
        <v>6.9</v>
      </c>
      <c r="H12" s="23">
        <f t="shared" si="0"/>
        <v>5.8</v>
      </c>
      <c r="I12" s="23">
        <f t="shared" si="0"/>
        <v>6</v>
      </c>
      <c r="J12" s="23">
        <f t="shared" si="0"/>
        <v>6.8</v>
      </c>
      <c r="K12" s="23">
        <f t="shared" si="0"/>
        <v>6.2</v>
      </c>
      <c r="L12" s="23">
        <f t="shared" si="0"/>
        <v>5.7</v>
      </c>
      <c r="M12" s="23">
        <f t="shared" si="0"/>
        <v>5.6</v>
      </c>
    </row>
    <row r="13" spans="1:13" x14ac:dyDescent="0.25">
      <c r="A13" s="24">
        <f t="shared" ref="A13:M13" si="1">MAX(A3:A5)</f>
        <v>8.06</v>
      </c>
      <c r="B13" s="59">
        <f t="shared" si="1"/>
        <v>0</v>
      </c>
      <c r="C13" s="23">
        <f t="shared" si="1"/>
        <v>7.29</v>
      </c>
      <c r="D13" s="23">
        <f t="shared" si="1"/>
        <v>7.8</v>
      </c>
      <c r="E13" s="23">
        <f t="shared" si="1"/>
        <v>7.4</v>
      </c>
      <c r="F13" s="23">
        <f t="shared" si="1"/>
        <v>7.33</v>
      </c>
      <c r="G13" s="23">
        <f t="shared" si="1"/>
        <v>7.7</v>
      </c>
      <c r="H13" s="23">
        <f t="shared" si="1"/>
        <v>8.1</v>
      </c>
      <c r="I13" s="23">
        <f t="shared" si="1"/>
        <v>6.9</v>
      </c>
      <c r="J13" s="23">
        <f t="shared" si="1"/>
        <v>7.1</v>
      </c>
      <c r="K13" s="23">
        <f t="shared" si="1"/>
        <v>6.3</v>
      </c>
      <c r="L13" s="23">
        <f t="shared" si="1"/>
        <v>6.4</v>
      </c>
      <c r="M13" s="23">
        <f t="shared" si="1"/>
        <v>6.3</v>
      </c>
    </row>
    <row r="14" spans="1:13" x14ac:dyDescent="0.25">
      <c r="A14" s="25">
        <f t="shared" ref="A14:M14" si="2">MIN(A6:A8)</f>
        <v>7.44</v>
      </c>
      <c r="B14" s="59">
        <f t="shared" si="2"/>
        <v>0</v>
      </c>
      <c r="C14" s="28">
        <f t="shared" si="2"/>
        <v>6.53</v>
      </c>
      <c r="D14" s="28">
        <f t="shared" si="2"/>
        <v>7.7</v>
      </c>
      <c r="E14" s="28">
        <f t="shared" si="2"/>
        <v>7.7</v>
      </c>
      <c r="F14" s="28">
        <f t="shared" si="2"/>
        <v>6.57</v>
      </c>
      <c r="G14" s="28">
        <f t="shared" si="2"/>
        <v>6.5</v>
      </c>
      <c r="H14" s="28">
        <f t="shared" si="2"/>
        <v>6.3</v>
      </c>
      <c r="I14" s="28">
        <f t="shared" si="2"/>
        <v>6.8</v>
      </c>
      <c r="J14" s="28">
        <f t="shared" si="2"/>
        <v>7</v>
      </c>
      <c r="K14" s="28">
        <f t="shared" si="2"/>
        <v>6.5</v>
      </c>
      <c r="L14" s="28">
        <f t="shared" si="2"/>
        <v>6.1</v>
      </c>
      <c r="M14" s="28">
        <f t="shared" si="2"/>
        <v>6</v>
      </c>
    </row>
    <row r="15" spans="1:13" x14ac:dyDescent="0.25">
      <c r="A15" s="25">
        <f t="shared" ref="A15:M15" si="3">MAX(A6:A8)</f>
        <v>7.67</v>
      </c>
      <c r="B15" s="59">
        <f t="shared" si="3"/>
        <v>0</v>
      </c>
      <c r="C15" s="28">
        <f t="shared" si="3"/>
        <v>6.7</v>
      </c>
      <c r="D15" s="28">
        <f t="shared" si="3"/>
        <v>7.8</v>
      </c>
      <c r="E15" s="28">
        <f t="shared" si="3"/>
        <v>7.8</v>
      </c>
      <c r="F15" s="28">
        <f t="shared" si="3"/>
        <v>7.27</v>
      </c>
      <c r="G15" s="28">
        <f t="shared" si="3"/>
        <v>8.1</v>
      </c>
      <c r="H15" s="28">
        <f t="shared" si="3"/>
        <v>8.5</v>
      </c>
      <c r="I15" s="28">
        <f t="shared" si="3"/>
        <v>7.1</v>
      </c>
      <c r="J15" s="28">
        <f t="shared" si="3"/>
        <v>7.2</v>
      </c>
      <c r="K15" s="28">
        <f t="shared" si="3"/>
        <v>7.2</v>
      </c>
      <c r="L15" s="28">
        <f t="shared" si="3"/>
        <v>6.6</v>
      </c>
      <c r="M15" s="28">
        <f t="shared" si="3"/>
        <v>6.4</v>
      </c>
    </row>
    <row r="16" spans="1:13" x14ac:dyDescent="0.25">
      <c r="A16" s="29">
        <f t="shared" ref="A16:M16" si="4">MIN(A9:A11)</f>
        <v>6.58</v>
      </c>
      <c r="B16" s="59">
        <f t="shared" si="4"/>
        <v>0</v>
      </c>
      <c r="C16" s="32">
        <f t="shared" si="4"/>
        <v>6.71</v>
      </c>
      <c r="D16" s="32">
        <f t="shared" si="4"/>
        <v>7.6</v>
      </c>
      <c r="E16" s="32">
        <f t="shared" si="4"/>
        <v>7.3</v>
      </c>
      <c r="F16" s="32">
        <f t="shared" si="4"/>
        <v>6.81</v>
      </c>
      <c r="G16" s="32">
        <f t="shared" si="4"/>
        <v>6.5</v>
      </c>
      <c r="H16" s="32">
        <f t="shared" si="4"/>
        <v>6.5</v>
      </c>
      <c r="I16" s="32">
        <f t="shared" si="4"/>
        <v>5.9</v>
      </c>
      <c r="J16" s="32">
        <f t="shared" si="4"/>
        <v>6.2</v>
      </c>
      <c r="K16" s="32">
        <f t="shared" si="4"/>
        <v>6.1</v>
      </c>
      <c r="L16" s="32">
        <f t="shared" si="4"/>
        <v>6</v>
      </c>
      <c r="M16" s="32">
        <f t="shared" si="4"/>
        <v>5.4</v>
      </c>
    </row>
    <row r="17" spans="1:13" x14ac:dyDescent="0.25">
      <c r="A17" s="29">
        <f t="shared" ref="A17:M17" si="5">MAX(A9:A11)</f>
        <v>7.5</v>
      </c>
      <c r="B17" s="59">
        <f t="shared" si="5"/>
        <v>0</v>
      </c>
      <c r="C17" s="32">
        <f t="shared" si="5"/>
        <v>7.48</v>
      </c>
      <c r="D17" s="32">
        <f t="shared" si="5"/>
        <v>7.7</v>
      </c>
      <c r="E17" s="32">
        <f t="shared" si="5"/>
        <v>7.3</v>
      </c>
      <c r="F17" s="32">
        <f t="shared" si="5"/>
        <v>7.44</v>
      </c>
      <c r="G17" s="32">
        <f t="shared" si="5"/>
        <v>7.9</v>
      </c>
      <c r="H17" s="32">
        <f t="shared" si="5"/>
        <v>8.1</v>
      </c>
      <c r="I17" s="32">
        <f t="shared" si="5"/>
        <v>7.1</v>
      </c>
      <c r="J17" s="32">
        <f t="shared" si="5"/>
        <v>6.4</v>
      </c>
      <c r="K17" s="32">
        <f t="shared" si="5"/>
        <v>6.3</v>
      </c>
      <c r="L17" s="32">
        <f t="shared" si="5"/>
        <v>6.7</v>
      </c>
      <c r="M17" s="32">
        <f t="shared" si="5"/>
        <v>5.7</v>
      </c>
    </row>
    <row r="19" spans="1:13" x14ac:dyDescent="0.25">
      <c r="B19" t="s">
        <v>33</v>
      </c>
      <c r="C19" t="s">
        <v>34</v>
      </c>
    </row>
    <row r="20" spans="1:13" x14ac:dyDescent="0.25">
      <c r="A20" t="s">
        <v>35</v>
      </c>
      <c r="B20">
        <f>MIN(A3:M5)</f>
        <v>5.6</v>
      </c>
      <c r="C20">
        <f>MAX(A3:M5)</f>
        <v>8.1</v>
      </c>
    </row>
    <row r="23" spans="1:13" x14ac:dyDescent="0.25">
      <c r="A23" t="s">
        <v>36</v>
      </c>
      <c r="B23">
        <f>MIN(A6:M8)</f>
        <v>6</v>
      </c>
      <c r="C23">
        <f>MAX(A6:M8)</f>
        <v>8.5</v>
      </c>
    </row>
    <row r="26" spans="1:13" x14ac:dyDescent="0.25">
      <c r="A26" t="s">
        <v>37</v>
      </c>
      <c r="B26">
        <f>MIN(A9:M11)</f>
        <v>5.4</v>
      </c>
      <c r="C26">
        <f>MAX(A9:M11)</f>
        <v>8.1</v>
      </c>
    </row>
  </sheetData>
  <mergeCells count="1">
    <mergeCell ref="A1:M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CA9D6-C570-4CD7-A36F-1037814CE7F1}">
  <dimension ref="A1:N30"/>
  <sheetViews>
    <sheetView zoomScaleNormal="100" workbookViewId="0">
      <selection activeCell="P9" sqref="P9"/>
    </sheetView>
  </sheetViews>
  <sheetFormatPr defaultRowHeight="15" x14ac:dyDescent="0.25"/>
  <sheetData>
    <row r="1" spans="1:14" x14ac:dyDescent="0.25">
      <c r="B1" s="47">
        <v>44309</v>
      </c>
      <c r="C1" s="47">
        <v>44323</v>
      </c>
      <c r="D1" s="47">
        <v>44331</v>
      </c>
      <c r="E1" s="46">
        <v>44350</v>
      </c>
      <c r="F1" s="46">
        <v>44365</v>
      </c>
      <c r="G1" s="46">
        <v>44379</v>
      </c>
      <c r="H1" s="46">
        <v>44393</v>
      </c>
      <c r="I1" s="46">
        <v>44406</v>
      </c>
      <c r="J1" s="46">
        <v>44424</v>
      </c>
      <c r="K1" s="46">
        <v>44439</v>
      </c>
      <c r="L1" s="46">
        <v>44456</v>
      </c>
      <c r="M1" s="46">
        <v>44473</v>
      </c>
      <c r="N1" s="46">
        <v>44484</v>
      </c>
    </row>
    <row r="2" spans="1:14" x14ac:dyDescent="0.25">
      <c r="A2" t="s">
        <v>18</v>
      </c>
      <c r="B2">
        <v>2</v>
      </c>
      <c r="C2">
        <v>2.75</v>
      </c>
      <c r="D2">
        <v>2.5</v>
      </c>
      <c r="E2">
        <v>2.5</v>
      </c>
      <c r="F2">
        <v>3.25</v>
      </c>
      <c r="G2">
        <v>3.25</v>
      </c>
      <c r="H2">
        <v>2.5</v>
      </c>
      <c r="I2">
        <v>1.75</v>
      </c>
      <c r="J2">
        <v>2</v>
      </c>
      <c r="K2">
        <v>1</v>
      </c>
      <c r="L2">
        <v>1.25</v>
      </c>
      <c r="M2">
        <v>1</v>
      </c>
      <c r="N2">
        <v>1.5</v>
      </c>
    </row>
    <row r="3" spans="1:14" x14ac:dyDescent="0.25">
      <c r="A3" t="s">
        <v>19</v>
      </c>
      <c r="B3">
        <v>2</v>
      </c>
      <c r="C3">
        <v>2.75</v>
      </c>
      <c r="D3">
        <v>2.5</v>
      </c>
      <c r="E3">
        <v>2.5</v>
      </c>
      <c r="F3">
        <v>3.5</v>
      </c>
      <c r="G3">
        <v>3.75</v>
      </c>
      <c r="H3">
        <v>3</v>
      </c>
      <c r="I3">
        <v>1.75</v>
      </c>
      <c r="J3">
        <v>1.75</v>
      </c>
      <c r="K3">
        <v>1.25</v>
      </c>
      <c r="L3">
        <v>1.25</v>
      </c>
      <c r="M3">
        <v>1</v>
      </c>
      <c r="N3">
        <v>1.25</v>
      </c>
    </row>
    <row r="4" spans="1:14" ht="15.75" thickBot="1" x14ac:dyDescent="0.3">
      <c r="A4" s="43" t="s">
        <v>20</v>
      </c>
      <c r="B4" s="43">
        <v>1.5</v>
      </c>
      <c r="C4" s="43">
        <v>2.75</v>
      </c>
      <c r="D4" s="43">
        <v>2.25</v>
      </c>
      <c r="E4" s="43">
        <v>2.5</v>
      </c>
      <c r="F4" s="43">
        <v>3.25</v>
      </c>
      <c r="G4" s="43">
        <v>3.25</v>
      </c>
      <c r="H4" s="43">
        <v>2.75</v>
      </c>
      <c r="I4" s="43">
        <v>1.75</v>
      </c>
      <c r="J4" s="43">
        <v>2</v>
      </c>
      <c r="K4" s="43">
        <v>1</v>
      </c>
      <c r="L4" s="43">
        <v>1</v>
      </c>
      <c r="M4" s="43">
        <v>1.25</v>
      </c>
      <c r="N4" s="43">
        <v>1.5</v>
      </c>
    </row>
    <row r="5" spans="1:14" ht="15.75" thickTop="1" x14ac:dyDescent="0.25">
      <c r="A5" s="42" t="s">
        <v>45</v>
      </c>
      <c r="B5">
        <f>AVERAGE(B2:N2)</f>
        <v>2.0961538461538463</v>
      </c>
      <c r="C5">
        <f>AVERAGE(B2:N2)</f>
        <v>2.0961538461538463</v>
      </c>
      <c r="D5">
        <f>AVERAGE(B2:N2)</f>
        <v>2.0961538461538463</v>
      </c>
      <c r="E5">
        <f>AVERAGE(B2:N2)</f>
        <v>2.0961538461538463</v>
      </c>
      <c r="F5">
        <f>AVERAGE(B2:N2)</f>
        <v>2.0961538461538463</v>
      </c>
      <c r="G5">
        <f>AVERAGE(B2:N2)</f>
        <v>2.0961538461538463</v>
      </c>
      <c r="H5">
        <f>AVERAGE(B2:N2)</f>
        <v>2.0961538461538463</v>
      </c>
      <c r="I5">
        <f>AVERAGE(B2:N2)</f>
        <v>2.0961538461538463</v>
      </c>
      <c r="J5">
        <f>AVERAGE(B2:N2)</f>
        <v>2.0961538461538463</v>
      </c>
      <c r="K5">
        <f>AVERAGE(B2:N2)</f>
        <v>2.0961538461538463</v>
      </c>
      <c r="L5">
        <f>AVERAGE(B2:N2)</f>
        <v>2.0961538461538463</v>
      </c>
      <c r="M5">
        <f>AVERAGE(B2:N2)</f>
        <v>2.0961538461538463</v>
      </c>
      <c r="N5">
        <f>AVERAGE(B2:N2)</f>
        <v>2.0961538461538463</v>
      </c>
    </row>
    <row r="6" spans="1:14" x14ac:dyDescent="0.25">
      <c r="B6">
        <f>AVERAGE(B3:N3)</f>
        <v>2.1730769230769229</v>
      </c>
      <c r="C6">
        <f>AVERAGE(B3:N3)</f>
        <v>2.1730769230769229</v>
      </c>
      <c r="D6">
        <f>AVERAGE(B3:N3)</f>
        <v>2.1730769230769229</v>
      </c>
      <c r="E6">
        <f>AVERAGE(B3:N3)</f>
        <v>2.1730769230769229</v>
      </c>
      <c r="F6">
        <f>AVERAGE(B3:N3)</f>
        <v>2.1730769230769229</v>
      </c>
      <c r="G6">
        <f>AVERAGE(B3:N3)</f>
        <v>2.1730769230769229</v>
      </c>
      <c r="H6">
        <f>AVERAGE(B3:N3)</f>
        <v>2.1730769230769229</v>
      </c>
      <c r="I6">
        <f>AVERAGE(B3:N3)</f>
        <v>2.1730769230769229</v>
      </c>
      <c r="J6">
        <f>AVERAGE(B3:N3)</f>
        <v>2.1730769230769229</v>
      </c>
      <c r="K6">
        <f>AVERAGE(B3:N3)</f>
        <v>2.1730769230769229</v>
      </c>
      <c r="L6">
        <f>AVERAGE(B3:N3)</f>
        <v>2.1730769230769229</v>
      </c>
      <c r="M6">
        <f>AVERAGE(B3:N3)</f>
        <v>2.1730769230769229</v>
      </c>
      <c r="N6">
        <f>AVERAGE(B3:N3)</f>
        <v>2.1730769230769229</v>
      </c>
    </row>
    <row r="7" spans="1:14" x14ac:dyDescent="0.25">
      <c r="B7">
        <f>AVERAGE(B4:N4)</f>
        <v>2.0576923076923075</v>
      </c>
      <c r="C7">
        <f>AVERAGE(B4:N4)</f>
        <v>2.0576923076923075</v>
      </c>
      <c r="D7">
        <f>AVERAGE(B4:N4)</f>
        <v>2.0576923076923075</v>
      </c>
      <c r="E7">
        <f>AVERAGE(B4:N4)</f>
        <v>2.0576923076923075</v>
      </c>
      <c r="F7">
        <f>AVERAGE(B4:N4)</f>
        <v>2.0576923076923075</v>
      </c>
      <c r="G7">
        <f>AVERAGE(B4:N4)</f>
        <v>2.0576923076923075</v>
      </c>
      <c r="H7">
        <f>AVERAGE(B4:N4)</f>
        <v>2.0576923076923075</v>
      </c>
      <c r="I7">
        <f>AVERAGE(B4:N4)</f>
        <v>2.0576923076923075</v>
      </c>
      <c r="J7">
        <f>AVERAGE(B4:N4)</f>
        <v>2.0576923076923075</v>
      </c>
      <c r="K7">
        <f>AVERAGE(B4:N4)</f>
        <v>2.0576923076923075</v>
      </c>
      <c r="L7">
        <f>AVERAGE(B4:N4)</f>
        <v>2.0576923076923075</v>
      </c>
      <c r="M7">
        <f>AVERAGE(B4:N4)</f>
        <v>2.0576923076923075</v>
      </c>
      <c r="N7">
        <f>AVERAGE(B4:N4)</f>
        <v>2.0576923076923075</v>
      </c>
    </row>
    <row r="9" spans="1:14" x14ac:dyDescent="0.25">
      <c r="B9" t="s">
        <v>18</v>
      </c>
    </row>
    <row r="10" spans="1:14" x14ac:dyDescent="0.25">
      <c r="A10" t="s">
        <v>37</v>
      </c>
    </row>
    <row r="11" spans="1:14" x14ac:dyDescent="0.25">
      <c r="A11" t="s">
        <v>47</v>
      </c>
    </row>
    <row r="12" spans="1:14" x14ac:dyDescent="0.25">
      <c r="A12" t="s">
        <v>48</v>
      </c>
    </row>
    <row r="14" spans="1:14" x14ac:dyDescent="0.25">
      <c r="A14" t="s">
        <v>49</v>
      </c>
    </row>
    <row r="17" spans="1:2" x14ac:dyDescent="0.25">
      <c r="B17" t="s">
        <v>19</v>
      </c>
    </row>
    <row r="18" spans="1:2" x14ac:dyDescent="0.25">
      <c r="A18" t="s">
        <v>37</v>
      </c>
    </row>
    <row r="19" spans="1:2" x14ac:dyDescent="0.25">
      <c r="A19" t="s">
        <v>47</v>
      </c>
    </row>
    <row r="20" spans="1:2" x14ac:dyDescent="0.25">
      <c r="A20" t="s">
        <v>48</v>
      </c>
    </row>
    <row r="22" spans="1:2" x14ac:dyDescent="0.25">
      <c r="A22" t="s">
        <v>49</v>
      </c>
    </row>
    <row r="25" spans="1:2" x14ac:dyDescent="0.25">
      <c r="B25" t="s">
        <v>20</v>
      </c>
    </row>
    <row r="26" spans="1:2" x14ac:dyDescent="0.25">
      <c r="A26" t="s">
        <v>37</v>
      </c>
    </row>
    <row r="27" spans="1:2" x14ac:dyDescent="0.25">
      <c r="A27" t="s">
        <v>47</v>
      </c>
    </row>
    <row r="28" spans="1:2" x14ac:dyDescent="0.25">
      <c r="A28" t="s">
        <v>48</v>
      </c>
    </row>
    <row r="30" spans="1:2" x14ac:dyDescent="0.25">
      <c r="A30" t="s">
        <v>49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31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A3" sqref="DA3:DA17"/>
    </sheetView>
  </sheetViews>
  <sheetFormatPr defaultRowHeight="15" x14ac:dyDescent="0.25"/>
  <cols>
    <col min="1" max="1" width="22.85546875" customWidth="1"/>
    <col min="2" max="2" width="10.5703125" bestFit="1" customWidth="1"/>
  </cols>
  <sheetData>
    <row r="1" spans="1:118" ht="15.75" thickBot="1" x14ac:dyDescent="0.3">
      <c r="B1" s="92" t="s">
        <v>11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  <c r="O1" s="92" t="s">
        <v>63</v>
      </c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4"/>
      <c r="AB1" s="98" t="s">
        <v>38</v>
      </c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100"/>
      <c r="AO1" s="95" t="s">
        <v>46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7"/>
      <c r="BB1" s="95" t="s">
        <v>57</v>
      </c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7"/>
      <c r="BO1" s="95" t="s">
        <v>62</v>
      </c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7"/>
      <c r="CB1" s="95" t="s">
        <v>61</v>
      </c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7"/>
      <c r="CO1" s="95" t="s">
        <v>65</v>
      </c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7"/>
      <c r="DB1" s="95" t="s">
        <v>59</v>
      </c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7"/>
    </row>
    <row r="2" spans="1:118" ht="26.25" customHeight="1" thickBot="1" x14ac:dyDescent="0.3">
      <c r="A2" s="2" t="s">
        <v>10</v>
      </c>
      <c r="B2" s="52">
        <v>44309</v>
      </c>
      <c r="C2" s="53">
        <v>44323</v>
      </c>
      <c r="D2" s="54">
        <v>44337</v>
      </c>
      <c r="E2" s="54">
        <v>44350</v>
      </c>
      <c r="F2" s="54">
        <v>44365</v>
      </c>
      <c r="G2" s="54">
        <v>44379</v>
      </c>
      <c r="H2" s="54">
        <v>44393</v>
      </c>
      <c r="I2" s="54">
        <v>44406</v>
      </c>
      <c r="J2" s="54">
        <v>44424</v>
      </c>
      <c r="K2" s="54">
        <v>44439</v>
      </c>
      <c r="L2" s="54">
        <v>44455</v>
      </c>
      <c r="M2" s="54">
        <v>44473</v>
      </c>
      <c r="N2" s="55">
        <v>44484</v>
      </c>
      <c r="O2" s="52">
        <v>44309</v>
      </c>
      <c r="P2" s="53">
        <v>44323</v>
      </c>
      <c r="Q2" s="53">
        <v>44337</v>
      </c>
      <c r="R2" s="54">
        <v>44350</v>
      </c>
      <c r="S2" s="54">
        <v>44365</v>
      </c>
      <c r="T2" s="54">
        <v>44379</v>
      </c>
      <c r="U2" s="54">
        <v>44393</v>
      </c>
      <c r="V2" s="74">
        <v>44406</v>
      </c>
      <c r="W2" s="54">
        <v>44424</v>
      </c>
      <c r="X2" s="54">
        <v>44439</v>
      </c>
      <c r="Y2" s="54">
        <v>44455</v>
      </c>
      <c r="Z2" s="54">
        <v>44473</v>
      </c>
      <c r="AA2" s="55">
        <v>44484</v>
      </c>
      <c r="AB2" s="52">
        <v>44309</v>
      </c>
      <c r="AC2" s="53">
        <v>44323</v>
      </c>
      <c r="AD2" s="53">
        <v>44337</v>
      </c>
      <c r="AE2" s="54">
        <v>44350</v>
      </c>
      <c r="AF2" s="54">
        <v>44365</v>
      </c>
      <c r="AG2" s="54">
        <v>44379</v>
      </c>
      <c r="AH2" s="54">
        <v>44393</v>
      </c>
      <c r="AI2" s="54">
        <v>44406</v>
      </c>
      <c r="AJ2" s="54">
        <v>44424</v>
      </c>
      <c r="AK2" s="54">
        <v>44439</v>
      </c>
      <c r="AL2" s="54">
        <v>44455</v>
      </c>
      <c r="AM2" s="54">
        <v>44473</v>
      </c>
      <c r="AN2" s="55">
        <v>44484</v>
      </c>
      <c r="AO2" s="52">
        <v>44309</v>
      </c>
      <c r="AP2" s="53">
        <v>44323</v>
      </c>
      <c r="AQ2" s="53">
        <v>44337</v>
      </c>
      <c r="AR2" s="54">
        <v>44350</v>
      </c>
      <c r="AS2" s="54">
        <v>44365</v>
      </c>
      <c r="AT2" s="54">
        <v>44379</v>
      </c>
      <c r="AU2" s="54">
        <v>44393</v>
      </c>
      <c r="AV2" s="54">
        <v>44406</v>
      </c>
      <c r="AW2" s="54">
        <v>44424</v>
      </c>
      <c r="AX2" s="54">
        <v>44439</v>
      </c>
      <c r="AY2" s="54">
        <v>44455</v>
      </c>
      <c r="AZ2" s="54">
        <v>44473</v>
      </c>
      <c r="BA2" s="55">
        <v>44484</v>
      </c>
      <c r="BB2" s="52">
        <v>44309</v>
      </c>
      <c r="BC2" s="53">
        <v>44323</v>
      </c>
      <c r="BD2" s="53">
        <v>44337</v>
      </c>
      <c r="BE2" s="54">
        <v>44350</v>
      </c>
      <c r="BF2" s="54">
        <v>44365</v>
      </c>
      <c r="BG2" s="54">
        <v>44379</v>
      </c>
      <c r="BH2" s="54">
        <v>44393</v>
      </c>
      <c r="BI2" s="54">
        <v>44406</v>
      </c>
      <c r="BJ2" s="54">
        <v>44424</v>
      </c>
      <c r="BK2" s="54">
        <v>44439</v>
      </c>
      <c r="BL2" s="54">
        <v>44455</v>
      </c>
      <c r="BM2" s="54">
        <v>44473</v>
      </c>
      <c r="BN2" s="55">
        <v>44484</v>
      </c>
      <c r="BO2" s="52">
        <v>44309</v>
      </c>
      <c r="BP2" s="53">
        <v>44323</v>
      </c>
      <c r="BQ2" s="53">
        <v>44337</v>
      </c>
      <c r="BR2" s="54">
        <v>44350</v>
      </c>
      <c r="BS2" s="54">
        <v>44365</v>
      </c>
      <c r="BT2" s="54">
        <v>44379</v>
      </c>
      <c r="BU2" s="54">
        <v>44393</v>
      </c>
      <c r="BV2" s="54">
        <v>44406</v>
      </c>
      <c r="BW2" s="54">
        <v>44424</v>
      </c>
      <c r="BX2" s="54">
        <v>44439</v>
      </c>
      <c r="BY2" s="54">
        <v>44455</v>
      </c>
      <c r="BZ2" s="54">
        <v>44473</v>
      </c>
      <c r="CA2" s="55">
        <v>44484</v>
      </c>
      <c r="CB2" s="52">
        <v>44309</v>
      </c>
      <c r="CC2" s="53">
        <v>44323</v>
      </c>
      <c r="CD2" s="53">
        <v>44337</v>
      </c>
      <c r="CE2" s="54">
        <v>44350</v>
      </c>
      <c r="CF2" s="54">
        <v>44365</v>
      </c>
      <c r="CG2" s="54">
        <v>44379</v>
      </c>
      <c r="CH2" s="54">
        <v>44393</v>
      </c>
      <c r="CI2" s="54">
        <v>44406</v>
      </c>
      <c r="CJ2" s="54">
        <v>44424</v>
      </c>
      <c r="CK2" s="54">
        <v>44439</v>
      </c>
      <c r="CL2" s="54">
        <v>44455</v>
      </c>
      <c r="CM2" s="54">
        <v>44473</v>
      </c>
      <c r="CN2" s="55">
        <v>44484</v>
      </c>
      <c r="CO2" s="52">
        <v>44309</v>
      </c>
      <c r="CP2" s="53">
        <v>44323</v>
      </c>
      <c r="CQ2" s="53">
        <v>44337</v>
      </c>
      <c r="CR2" s="54">
        <v>44350</v>
      </c>
      <c r="CS2" s="54">
        <v>44365</v>
      </c>
      <c r="CT2" s="54">
        <v>44379</v>
      </c>
      <c r="CU2" s="54">
        <v>44393</v>
      </c>
      <c r="CV2" s="54">
        <v>44406</v>
      </c>
      <c r="CW2" s="86">
        <v>44424</v>
      </c>
      <c r="CX2" s="54">
        <v>44439</v>
      </c>
      <c r="CY2" s="54">
        <v>44455</v>
      </c>
      <c r="CZ2" s="54">
        <v>44473</v>
      </c>
      <c r="DA2" s="55">
        <v>44484</v>
      </c>
      <c r="DB2" s="52">
        <v>44309</v>
      </c>
      <c r="DC2" s="53">
        <v>44323</v>
      </c>
      <c r="DD2" s="53">
        <v>44337</v>
      </c>
      <c r="DE2" s="54">
        <v>44350</v>
      </c>
      <c r="DF2" s="54">
        <v>44365</v>
      </c>
      <c r="DG2" s="74">
        <v>44379</v>
      </c>
      <c r="DH2" s="54">
        <v>44393</v>
      </c>
      <c r="DI2" s="54">
        <v>44406</v>
      </c>
      <c r="DJ2" s="54">
        <v>44424</v>
      </c>
      <c r="DK2" s="54">
        <v>44439</v>
      </c>
      <c r="DL2" s="54">
        <v>44455</v>
      </c>
      <c r="DM2" s="54">
        <v>44473</v>
      </c>
      <c r="DN2" s="55">
        <v>44484</v>
      </c>
    </row>
    <row r="3" spans="1:118" x14ac:dyDescent="0.25">
      <c r="A3" s="5" t="s">
        <v>0</v>
      </c>
      <c r="B3" s="24">
        <v>66.599999999999994</v>
      </c>
      <c r="C3" s="57"/>
      <c r="D3" s="70">
        <v>50.7</v>
      </c>
      <c r="E3" s="69"/>
      <c r="F3" s="69"/>
      <c r="G3" s="21">
        <v>63.2</v>
      </c>
      <c r="H3" s="69"/>
      <c r="I3" s="69"/>
      <c r="J3" s="69"/>
      <c r="K3" s="21">
        <v>57.9</v>
      </c>
      <c r="L3" s="69"/>
      <c r="M3" s="21"/>
      <c r="N3" s="69"/>
      <c r="O3" s="60">
        <v>1.7999999999999999E-2</v>
      </c>
      <c r="P3" s="57"/>
      <c r="Q3" s="22" t="s">
        <v>60</v>
      </c>
      <c r="R3" s="57"/>
      <c r="S3" s="59"/>
      <c r="T3" s="23" t="s">
        <v>60</v>
      </c>
      <c r="U3" s="59"/>
      <c r="V3" s="59"/>
      <c r="W3" s="59"/>
      <c r="X3" s="76">
        <v>1.7999999999999999E-2</v>
      </c>
      <c r="Y3" s="59"/>
      <c r="Z3" s="23"/>
      <c r="AA3" s="59"/>
      <c r="AB3" s="60">
        <v>5.0000000000000001E-3</v>
      </c>
      <c r="AC3" s="48">
        <v>5.0000000000000001E-3</v>
      </c>
      <c r="AD3" s="85">
        <v>2.5100000000000001E-2</v>
      </c>
      <c r="AE3" s="48">
        <v>5.0000000000000001E-3</v>
      </c>
      <c r="AF3" s="22">
        <v>1.61E-2</v>
      </c>
      <c r="AG3" s="48">
        <v>5.0000000000000001E-3</v>
      </c>
      <c r="AH3" s="48">
        <v>5.0000000000000001E-3</v>
      </c>
      <c r="AI3" s="48">
        <v>5.0000000000000001E-3</v>
      </c>
      <c r="AJ3" s="85">
        <v>2.0400000000000001E-2</v>
      </c>
      <c r="AK3" s="85">
        <v>3.7400000000000003E-2</v>
      </c>
      <c r="AL3" s="85">
        <v>3.5400000000000001E-2</v>
      </c>
      <c r="AM3" s="22"/>
      <c r="AN3" s="21">
        <v>2.4799999999999999E-2</v>
      </c>
      <c r="AO3" s="19">
        <v>7.6</v>
      </c>
      <c r="AP3" s="56"/>
      <c r="AQ3" s="20">
        <v>4.8</v>
      </c>
      <c r="AR3" s="56"/>
      <c r="AS3" s="56"/>
      <c r="AT3" s="20">
        <v>2.8</v>
      </c>
      <c r="AU3" s="56"/>
      <c r="AV3" s="56"/>
      <c r="AW3" s="56"/>
      <c r="AX3" s="20">
        <v>14.27</v>
      </c>
      <c r="AY3" s="56"/>
      <c r="AZ3" s="20"/>
      <c r="BA3" s="81"/>
      <c r="BB3" s="19">
        <v>0.64400000000000002</v>
      </c>
      <c r="BC3" s="56"/>
      <c r="BD3" s="20" t="s">
        <v>60</v>
      </c>
      <c r="BE3" s="56"/>
      <c r="BF3" s="56"/>
      <c r="BG3" s="20">
        <v>1.19</v>
      </c>
      <c r="BH3" s="56"/>
      <c r="BI3" s="56"/>
      <c r="BJ3" s="56"/>
      <c r="BK3" s="20">
        <v>1.4</v>
      </c>
      <c r="BL3" s="56"/>
      <c r="BM3" s="20"/>
      <c r="BN3" s="81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20"/>
      <c r="CA3" s="56"/>
      <c r="CB3" s="61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61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20"/>
      <c r="DA3" s="81"/>
      <c r="DB3" s="61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81"/>
    </row>
    <row r="4" spans="1:118" x14ac:dyDescent="0.25">
      <c r="A4" s="3" t="s">
        <v>1</v>
      </c>
      <c r="B4" s="24">
        <v>54.7</v>
      </c>
      <c r="C4" s="57"/>
      <c r="D4" s="22">
        <v>50.5</v>
      </c>
      <c r="E4" s="69"/>
      <c r="F4" s="69"/>
      <c r="G4" s="21">
        <v>55.2</v>
      </c>
      <c r="H4" s="69"/>
      <c r="I4" s="69"/>
      <c r="J4" s="69"/>
      <c r="K4" s="21">
        <v>56.8</v>
      </c>
      <c r="L4" s="69"/>
      <c r="M4" s="21"/>
      <c r="N4" s="69"/>
      <c r="O4" s="60">
        <v>1.7999999999999999E-2</v>
      </c>
      <c r="P4" s="57"/>
      <c r="Q4" s="22" t="s">
        <v>60</v>
      </c>
      <c r="R4" s="59"/>
      <c r="S4" s="59"/>
      <c r="T4" s="23" t="s">
        <v>60</v>
      </c>
      <c r="U4" s="59"/>
      <c r="V4" s="59"/>
      <c r="W4" s="59"/>
      <c r="X4" s="76">
        <v>1.7999999999999999E-2</v>
      </c>
      <c r="Y4" s="59"/>
      <c r="Z4" s="23"/>
      <c r="AA4" s="59"/>
      <c r="AB4" s="24">
        <v>1.0699999999999999E-2</v>
      </c>
      <c r="AC4" s="48">
        <v>5.0000000000000001E-3</v>
      </c>
      <c r="AD4" s="22">
        <v>1.2500000000000001E-2</v>
      </c>
      <c r="AE4" s="48">
        <v>5.0000000000000001E-3</v>
      </c>
      <c r="AF4" s="22">
        <v>2.06E-2</v>
      </c>
      <c r="AG4" s="48">
        <v>5.0000000000000001E-3</v>
      </c>
      <c r="AH4" s="48">
        <v>5.0000000000000001E-3</v>
      </c>
      <c r="AI4" s="22">
        <v>2.3900000000000001E-2</v>
      </c>
      <c r="AJ4" s="22">
        <v>1.7100000000000001E-2</v>
      </c>
      <c r="AK4" s="22">
        <v>5.6399999999999999E-2</v>
      </c>
      <c r="AL4" s="22">
        <v>1.67E-2</v>
      </c>
      <c r="AM4" s="22"/>
      <c r="AN4" s="21">
        <v>1.7100000000000001E-2</v>
      </c>
      <c r="AO4" s="24">
        <v>7.9</v>
      </c>
      <c r="AP4" s="57"/>
      <c r="AQ4" s="22">
        <v>3.8</v>
      </c>
      <c r="AR4" s="57"/>
      <c r="AS4" s="57"/>
      <c r="AT4" s="22">
        <v>2.7</v>
      </c>
      <c r="AU4" s="57"/>
      <c r="AV4" s="57"/>
      <c r="AW4" s="57"/>
      <c r="AX4" s="22">
        <v>14.01</v>
      </c>
      <c r="AY4" s="57"/>
      <c r="AZ4" s="22"/>
      <c r="BA4" s="82"/>
      <c r="BB4" s="24" t="s">
        <v>60</v>
      </c>
      <c r="BC4" s="57"/>
      <c r="BD4" s="22" t="s">
        <v>60</v>
      </c>
      <c r="BE4" s="57"/>
      <c r="BF4" s="57"/>
      <c r="BG4" s="22" t="s">
        <v>60</v>
      </c>
      <c r="BH4" s="57"/>
      <c r="BI4" s="57"/>
      <c r="BJ4" s="57"/>
      <c r="BK4" s="22">
        <v>1.63</v>
      </c>
      <c r="BL4" s="57"/>
      <c r="BM4" s="22"/>
      <c r="BN4" s="82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22"/>
      <c r="CA4" s="57"/>
      <c r="CB4" s="62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62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22"/>
      <c r="DA4" s="82"/>
      <c r="DB4" s="62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82"/>
    </row>
    <row r="5" spans="1:118" x14ac:dyDescent="0.25">
      <c r="A5" s="3" t="s">
        <v>2</v>
      </c>
      <c r="B5" s="24">
        <v>61.8</v>
      </c>
      <c r="C5" s="57"/>
      <c r="D5" s="22">
        <v>54.6</v>
      </c>
      <c r="E5" s="69"/>
      <c r="F5" s="69"/>
      <c r="G5" s="21">
        <v>56.8</v>
      </c>
      <c r="H5" s="69"/>
      <c r="I5" s="69"/>
      <c r="J5" s="69"/>
      <c r="K5" s="21">
        <v>56.3</v>
      </c>
      <c r="L5" s="69"/>
      <c r="M5" s="21"/>
      <c r="N5" s="69"/>
      <c r="O5" s="60">
        <v>1.7999999999999999E-2</v>
      </c>
      <c r="P5" s="57"/>
      <c r="Q5" s="22" t="s">
        <v>60</v>
      </c>
      <c r="R5" s="59"/>
      <c r="S5" s="59"/>
      <c r="T5" s="23" t="s">
        <v>60</v>
      </c>
      <c r="U5" s="59"/>
      <c r="V5" s="59"/>
      <c r="W5" s="59"/>
      <c r="X5" s="76">
        <v>1.7999999999999999E-2</v>
      </c>
      <c r="Y5" s="59"/>
      <c r="Z5" s="23"/>
      <c r="AA5" s="59"/>
      <c r="AB5" s="60">
        <v>5.0000000000000001E-3</v>
      </c>
      <c r="AC5" s="48">
        <v>5.0000000000000001E-3</v>
      </c>
      <c r="AD5" s="22">
        <v>1.3299999999999999E-2</v>
      </c>
      <c r="AE5" s="48">
        <v>5.0000000000000001E-3</v>
      </c>
      <c r="AF5" s="22">
        <v>1.8100000000000002E-2</v>
      </c>
      <c r="AG5" s="48">
        <v>5.0000000000000001E-3</v>
      </c>
      <c r="AH5" s="22">
        <v>1.78E-2</v>
      </c>
      <c r="AI5" s="22">
        <v>1.84E-2</v>
      </c>
      <c r="AJ5" s="22">
        <v>1.8100000000000002E-2</v>
      </c>
      <c r="AK5" s="22">
        <v>2.0199999999999999E-2</v>
      </c>
      <c r="AL5" s="22">
        <v>1.5900000000000001E-2</v>
      </c>
      <c r="AM5" s="22"/>
      <c r="AN5" s="21">
        <v>1.9900000000000001E-2</v>
      </c>
      <c r="AO5" s="24">
        <v>11</v>
      </c>
      <c r="AP5" s="57"/>
      <c r="AQ5" s="22">
        <v>5.0999999999999996</v>
      </c>
      <c r="AR5" s="57"/>
      <c r="AS5" s="57"/>
      <c r="AT5" s="22">
        <v>4.5999999999999996</v>
      </c>
      <c r="AU5" s="57"/>
      <c r="AV5" s="57"/>
      <c r="AW5" s="57"/>
      <c r="AX5" s="22">
        <v>14</v>
      </c>
      <c r="AY5" s="57"/>
      <c r="AZ5" s="22"/>
      <c r="BA5" s="82"/>
      <c r="BB5" s="24" t="s">
        <v>60</v>
      </c>
      <c r="BC5" s="57"/>
      <c r="BD5" s="22" t="s">
        <v>60</v>
      </c>
      <c r="BE5" s="57"/>
      <c r="BF5" s="57"/>
      <c r="BG5" s="22">
        <v>1.08</v>
      </c>
      <c r="BH5" s="57"/>
      <c r="BI5" s="57"/>
      <c r="BJ5" s="57"/>
      <c r="BK5" s="22">
        <v>1.66</v>
      </c>
      <c r="BL5" s="57"/>
      <c r="BM5" s="22"/>
      <c r="BN5" s="82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22"/>
      <c r="CA5" s="57"/>
      <c r="CB5" s="62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62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22"/>
      <c r="DA5" s="82"/>
      <c r="DB5" s="62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82"/>
    </row>
    <row r="6" spans="1:118" x14ac:dyDescent="0.25">
      <c r="A6" s="3" t="s">
        <v>3</v>
      </c>
      <c r="B6" s="25">
        <v>56.5</v>
      </c>
      <c r="C6" s="57"/>
      <c r="D6" s="26">
        <v>52.9</v>
      </c>
      <c r="E6" s="69"/>
      <c r="F6" s="69"/>
      <c r="G6" s="27">
        <v>55.1</v>
      </c>
      <c r="H6" s="69"/>
      <c r="I6" s="69"/>
      <c r="J6" s="69"/>
      <c r="K6" s="27">
        <v>57.1</v>
      </c>
      <c r="L6" s="69"/>
      <c r="M6" s="27"/>
      <c r="N6" s="69"/>
      <c r="O6" s="63">
        <v>1.7999999999999999E-2</v>
      </c>
      <c r="P6" s="57"/>
      <c r="Q6" s="26" t="s">
        <v>60</v>
      </c>
      <c r="R6" s="59"/>
      <c r="S6" s="59"/>
      <c r="T6" s="28" t="s">
        <v>60</v>
      </c>
      <c r="U6" s="59"/>
      <c r="V6" s="59"/>
      <c r="W6" s="59"/>
      <c r="X6" s="77">
        <v>1.7999999999999999E-2</v>
      </c>
      <c r="Y6" s="59"/>
      <c r="Z6" s="28"/>
      <c r="AA6" s="59"/>
      <c r="AB6" s="63">
        <v>5.0000000000000001E-3</v>
      </c>
      <c r="AC6" s="49">
        <v>5.0000000000000001E-3</v>
      </c>
      <c r="AD6" s="26">
        <v>1.11E-2</v>
      </c>
      <c r="AE6" s="26">
        <v>1.6E-2</v>
      </c>
      <c r="AF6" s="26">
        <v>1.7500000000000002E-2</v>
      </c>
      <c r="AG6" s="49">
        <v>5.0000000000000001E-3</v>
      </c>
      <c r="AH6" s="49">
        <v>5.0000000000000001E-3</v>
      </c>
      <c r="AI6" s="49">
        <v>5.0000000000000001E-3</v>
      </c>
      <c r="AJ6" s="26">
        <v>1.52E-2</v>
      </c>
      <c r="AK6" s="26">
        <v>1.55E-2</v>
      </c>
      <c r="AL6" s="85">
        <v>5.2400000000000002E-2</v>
      </c>
      <c r="AM6" s="26"/>
      <c r="AN6" s="27">
        <v>2.9100000000000001E-2</v>
      </c>
      <c r="AO6" s="25">
        <v>7.2</v>
      </c>
      <c r="AP6" s="57"/>
      <c r="AQ6" s="26">
        <v>3.4</v>
      </c>
      <c r="AR6" s="57"/>
      <c r="AS6" s="57"/>
      <c r="AT6" s="26">
        <v>2.6</v>
      </c>
      <c r="AU6" s="57"/>
      <c r="AV6" s="57"/>
      <c r="AW6" s="57"/>
      <c r="AX6" s="26">
        <v>8.98</v>
      </c>
      <c r="AY6" s="57"/>
      <c r="AZ6" s="26"/>
      <c r="BA6" s="82"/>
      <c r="BB6" s="25" t="s">
        <v>60</v>
      </c>
      <c r="BC6" s="57"/>
      <c r="BD6" s="26" t="s">
        <v>60</v>
      </c>
      <c r="BE6" s="57"/>
      <c r="BF6" s="57"/>
      <c r="BG6" s="26">
        <v>0.81699999999999995</v>
      </c>
      <c r="BH6" s="57"/>
      <c r="BI6" s="57"/>
      <c r="BJ6" s="57"/>
      <c r="BK6" s="26" t="s">
        <v>60</v>
      </c>
      <c r="BL6" s="57"/>
      <c r="BM6" s="26"/>
      <c r="BN6" s="82"/>
      <c r="BO6" s="26">
        <v>4.71</v>
      </c>
      <c r="BP6" s="57"/>
      <c r="BQ6" s="57"/>
      <c r="BR6" s="26">
        <v>5.99</v>
      </c>
      <c r="BS6" s="57"/>
      <c r="BT6" s="26">
        <v>5.7</v>
      </c>
      <c r="BU6" s="26">
        <v>5.92</v>
      </c>
      <c r="BV6" s="57"/>
      <c r="BW6" s="57"/>
      <c r="BX6" s="57"/>
      <c r="BY6" s="57"/>
      <c r="BZ6" s="26"/>
      <c r="CA6" s="57"/>
      <c r="CB6" s="25">
        <v>10.9</v>
      </c>
      <c r="CC6" s="57"/>
      <c r="CD6" s="57"/>
      <c r="CE6" s="26">
        <v>33.700000000000003</v>
      </c>
      <c r="CF6" s="57"/>
      <c r="CG6" s="26">
        <v>16.8</v>
      </c>
      <c r="CH6" s="26">
        <v>16</v>
      </c>
      <c r="CI6" s="57"/>
      <c r="CJ6" s="57"/>
      <c r="CK6" s="57"/>
      <c r="CL6" s="57"/>
      <c r="CM6" s="26"/>
      <c r="CN6" s="57"/>
      <c r="CO6" s="62"/>
      <c r="CP6" s="57"/>
      <c r="CQ6" s="26">
        <v>0.505</v>
      </c>
      <c r="CR6" s="26">
        <v>7.6499999999999999E-2</v>
      </c>
      <c r="CS6" s="57"/>
      <c r="CT6" s="26">
        <v>2.0299999999999999E-2</v>
      </c>
      <c r="CU6" s="26">
        <v>2.5700000000000001E-2</v>
      </c>
      <c r="CV6" s="57"/>
      <c r="CW6" s="57"/>
      <c r="CX6" s="57"/>
      <c r="CY6" s="57"/>
      <c r="CZ6" s="26"/>
      <c r="DA6" s="82"/>
      <c r="DB6" s="62"/>
      <c r="DC6" s="57"/>
      <c r="DD6" s="26">
        <v>3.95E-2</v>
      </c>
      <c r="DE6" s="57"/>
      <c r="DF6" s="57"/>
      <c r="DG6" s="57"/>
      <c r="DH6" s="57"/>
      <c r="DI6" s="57"/>
      <c r="DJ6" s="57"/>
      <c r="DK6" s="57"/>
      <c r="DL6" s="57"/>
      <c r="DM6" s="57"/>
      <c r="DN6" s="82"/>
    </row>
    <row r="7" spans="1:118" x14ac:dyDescent="0.25">
      <c r="A7" s="3" t="s">
        <v>4</v>
      </c>
      <c r="B7" s="25">
        <v>53.2</v>
      </c>
      <c r="C7" s="57"/>
      <c r="D7" s="26">
        <v>52.7</v>
      </c>
      <c r="E7" s="69"/>
      <c r="F7" s="69"/>
      <c r="G7" s="27">
        <v>56.9</v>
      </c>
      <c r="H7" s="69"/>
      <c r="I7" s="69"/>
      <c r="J7" s="69"/>
      <c r="K7" s="27">
        <v>58</v>
      </c>
      <c r="L7" s="69"/>
      <c r="M7" s="27"/>
      <c r="N7" s="69"/>
      <c r="O7" s="63">
        <v>1.7999999999999999E-2</v>
      </c>
      <c r="P7" s="57"/>
      <c r="Q7" s="26" t="s">
        <v>60</v>
      </c>
      <c r="R7" s="59"/>
      <c r="S7" s="59"/>
      <c r="T7" s="28" t="s">
        <v>60</v>
      </c>
      <c r="U7" s="59"/>
      <c r="V7" s="59"/>
      <c r="W7" s="59"/>
      <c r="X7" s="77">
        <v>1.7999999999999999E-2</v>
      </c>
      <c r="Y7" s="59"/>
      <c r="Z7" s="28"/>
      <c r="AA7" s="59"/>
      <c r="AB7" s="63">
        <v>5.0000000000000001E-3</v>
      </c>
      <c r="AC7" s="49">
        <v>5.0000000000000001E-3</v>
      </c>
      <c r="AD7" s="26">
        <v>1.3899999999999999E-2</v>
      </c>
      <c r="AE7" s="26">
        <v>1.6299999999999999E-2</v>
      </c>
      <c r="AF7" s="49">
        <v>5.0000000000000001E-3</v>
      </c>
      <c r="AG7" s="26">
        <v>1.2800000000000001E-2</v>
      </c>
      <c r="AH7" s="26">
        <v>1.34E-2</v>
      </c>
      <c r="AI7" s="26">
        <v>1.9099999999999999E-2</v>
      </c>
      <c r="AJ7" s="26">
        <v>1.7000000000000001E-2</v>
      </c>
      <c r="AK7" s="26">
        <v>1.9400000000000001E-2</v>
      </c>
      <c r="AL7" s="26">
        <v>2.41E-2</v>
      </c>
      <c r="AM7" s="26"/>
      <c r="AN7" s="27">
        <v>1.6899999999999998E-2</v>
      </c>
      <c r="AO7" s="25">
        <v>7.2</v>
      </c>
      <c r="AP7" s="57"/>
      <c r="AQ7" s="26">
        <v>3.4</v>
      </c>
      <c r="AR7" s="57"/>
      <c r="AS7" s="57"/>
      <c r="AT7" s="26">
        <v>5.4</v>
      </c>
      <c r="AU7" s="57"/>
      <c r="AV7" s="57"/>
      <c r="AW7" s="57"/>
      <c r="AX7" s="26">
        <v>8.7799999999999994</v>
      </c>
      <c r="AY7" s="57"/>
      <c r="AZ7" s="26"/>
      <c r="BA7" s="82"/>
      <c r="BB7" s="25" t="s">
        <v>60</v>
      </c>
      <c r="BC7" s="57"/>
      <c r="BD7" s="26">
        <v>0.746</v>
      </c>
      <c r="BE7" s="57"/>
      <c r="BF7" s="57"/>
      <c r="BG7" s="26">
        <v>1.03</v>
      </c>
      <c r="BH7" s="57"/>
      <c r="BI7" s="57"/>
      <c r="BJ7" s="57"/>
      <c r="BK7" s="26">
        <v>1</v>
      </c>
      <c r="BL7" s="57"/>
      <c r="BM7" s="26"/>
      <c r="BN7" s="82"/>
      <c r="BO7" s="26">
        <v>4.55</v>
      </c>
      <c r="BP7" s="57"/>
      <c r="BQ7" s="57"/>
      <c r="BR7" s="26">
        <v>6.14</v>
      </c>
      <c r="BS7" s="57"/>
      <c r="BT7" s="26">
        <v>5.25</v>
      </c>
      <c r="BU7" s="26">
        <v>5.64</v>
      </c>
      <c r="BV7" s="57"/>
      <c r="BW7" s="57"/>
      <c r="BX7" s="57"/>
      <c r="BY7" s="57"/>
      <c r="BZ7" s="26"/>
      <c r="CA7" s="57"/>
      <c r="CB7" s="25">
        <v>11.9</v>
      </c>
      <c r="CC7" s="57"/>
      <c r="CD7" s="57"/>
      <c r="CE7" s="26">
        <v>28.7</v>
      </c>
      <c r="CF7" s="57"/>
      <c r="CG7" s="26">
        <v>15.8</v>
      </c>
      <c r="CH7" s="26">
        <v>17.5</v>
      </c>
      <c r="CI7" s="57"/>
      <c r="CJ7" s="57"/>
      <c r="CK7" s="57"/>
      <c r="CL7" s="57"/>
      <c r="CM7" s="26"/>
      <c r="CN7" s="57"/>
      <c r="CO7" s="62"/>
      <c r="CP7" s="57"/>
      <c r="CQ7" s="26">
        <v>0.435</v>
      </c>
      <c r="CR7" s="26">
        <v>9.0300000000000005E-2</v>
      </c>
      <c r="CS7" s="57"/>
      <c r="CT7" s="26">
        <v>2.0500000000000001E-2</v>
      </c>
      <c r="CU7" s="26">
        <v>2.0199999999999999E-2</v>
      </c>
      <c r="CV7" s="57"/>
      <c r="CW7" s="57"/>
      <c r="CX7" s="57"/>
      <c r="CY7" s="57"/>
      <c r="CZ7" s="26"/>
      <c r="DA7" s="82"/>
      <c r="DB7" s="62"/>
      <c r="DC7" s="57"/>
      <c r="DD7" s="26">
        <v>5.1799999999999999E-2</v>
      </c>
      <c r="DE7" s="57"/>
      <c r="DF7" s="57"/>
      <c r="DG7" s="57"/>
      <c r="DH7" s="57"/>
      <c r="DI7" s="57"/>
      <c r="DJ7" s="57"/>
      <c r="DK7" s="57"/>
      <c r="DL7" s="57"/>
      <c r="DM7" s="57"/>
      <c r="DN7" s="82"/>
    </row>
    <row r="8" spans="1:118" x14ac:dyDescent="0.25">
      <c r="A8" s="3" t="s">
        <v>5</v>
      </c>
      <c r="B8" s="25">
        <v>55.8</v>
      </c>
      <c r="C8" s="57"/>
      <c r="D8" s="26">
        <v>53</v>
      </c>
      <c r="E8" s="69"/>
      <c r="F8" s="69"/>
      <c r="G8" s="27">
        <v>60.5</v>
      </c>
      <c r="H8" s="69"/>
      <c r="I8" s="69"/>
      <c r="J8" s="69"/>
      <c r="K8" s="27">
        <v>57.2</v>
      </c>
      <c r="L8" s="69"/>
      <c r="M8" s="27"/>
      <c r="N8" s="69"/>
      <c r="O8" s="63">
        <v>1.7999999999999999E-2</v>
      </c>
      <c r="P8" s="57"/>
      <c r="Q8" s="26" t="s">
        <v>60</v>
      </c>
      <c r="R8" s="59"/>
      <c r="S8" s="59"/>
      <c r="T8" s="28" t="s">
        <v>60</v>
      </c>
      <c r="U8" s="59"/>
      <c r="V8" s="59"/>
      <c r="W8" s="59"/>
      <c r="X8" s="77">
        <v>1.7999999999999999E-2</v>
      </c>
      <c r="Y8" s="59"/>
      <c r="Z8" s="28"/>
      <c r="AA8" s="59"/>
      <c r="AB8" s="63">
        <v>5.0000000000000001E-3</v>
      </c>
      <c r="AC8" s="26">
        <v>6.4999999999999997E-3</v>
      </c>
      <c r="AD8" s="26">
        <v>2.5499999999999998E-2</v>
      </c>
      <c r="AE8" s="26">
        <v>1.9699999999999999E-2</v>
      </c>
      <c r="AF8" s="26">
        <v>2.5700000000000001E-2</v>
      </c>
      <c r="AG8" s="26">
        <v>2.01E-2</v>
      </c>
      <c r="AH8" s="26">
        <v>2.3800000000000002E-2</v>
      </c>
      <c r="AI8" s="26">
        <v>2.4199999999999999E-2</v>
      </c>
      <c r="AJ8" s="26">
        <v>3.9300000000000002E-2</v>
      </c>
      <c r="AK8" s="26">
        <v>3.0700000000000002E-2</v>
      </c>
      <c r="AL8" s="26">
        <v>1.6299999999999999E-2</v>
      </c>
      <c r="AM8" s="26"/>
      <c r="AN8" s="27">
        <v>2.3599999999999999E-2</v>
      </c>
      <c r="AO8" s="25">
        <v>12</v>
      </c>
      <c r="AP8" s="57"/>
      <c r="AQ8" s="26">
        <v>4.3</v>
      </c>
      <c r="AR8" s="57"/>
      <c r="AS8" s="57"/>
      <c r="AT8" s="26">
        <v>6</v>
      </c>
      <c r="AU8" s="57"/>
      <c r="AV8" s="57"/>
      <c r="AW8" s="57"/>
      <c r="AX8" s="26">
        <v>8.7200000000000006</v>
      </c>
      <c r="AY8" s="57"/>
      <c r="AZ8" s="26"/>
      <c r="BA8" s="82"/>
      <c r="BB8" s="25" t="s">
        <v>60</v>
      </c>
      <c r="BC8" s="57"/>
      <c r="BD8" s="26">
        <v>0.75</v>
      </c>
      <c r="BE8" s="57"/>
      <c r="BF8" s="57"/>
      <c r="BG8" s="26">
        <v>0.93300000000000005</v>
      </c>
      <c r="BH8" s="57"/>
      <c r="BI8" s="57"/>
      <c r="BJ8" s="57"/>
      <c r="BK8" s="26">
        <v>0.83299999999999996</v>
      </c>
      <c r="BL8" s="57"/>
      <c r="BM8" s="26"/>
      <c r="BN8" s="82"/>
      <c r="BO8" s="26">
        <v>4.5599999999999996</v>
      </c>
      <c r="BP8" s="57"/>
      <c r="BQ8" s="57"/>
      <c r="BR8" s="26">
        <v>6.55</v>
      </c>
      <c r="BS8" s="57"/>
      <c r="BT8" s="26">
        <v>6.02</v>
      </c>
      <c r="BU8" s="26">
        <v>5.58</v>
      </c>
      <c r="BV8" s="57"/>
      <c r="BW8" s="57"/>
      <c r="BX8" s="57"/>
      <c r="BY8" s="57"/>
      <c r="BZ8" s="26"/>
      <c r="CA8" s="57"/>
      <c r="CB8" s="25">
        <v>11.9</v>
      </c>
      <c r="CC8" s="57"/>
      <c r="CD8" s="57"/>
      <c r="CE8" s="26">
        <v>29.7</v>
      </c>
      <c r="CF8" s="57"/>
      <c r="CG8" s="26">
        <v>17.8</v>
      </c>
      <c r="CH8" s="26">
        <v>20.2</v>
      </c>
      <c r="CI8" s="57"/>
      <c r="CJ8" s="57"/>
      <c r="CK8" s="57"/>
      <c r="CL8" s="57"/>
      <c r="CM8" s="26"/>
      <c r="CN8" s="57"/>
      <c r="CO8" s="62"/>
      <c r="CP8" s="57"/>
      <c r="CQ8" s="26">
        <v>0.19400000000000001</v>
      </c>
      <c r="CR8" s="26">
        <v>0.11</v>
      </c>
      <c r="CS8" s="57"/>
      <c r="CT8" s="26">
        <v>4.53E-2</v>
      </c>
      <c r="CU8" s="26">
        <v>3.7400000000000003E-2</v>
      </c>
      <c r="CV8" s="57"/>
      <c r="CW8" s="57"/>
      <c r="CX8" s="57"/>
      <c r="CY8" s="57"/>
      <c r="CZ8" s="26"/>
      <c r="DA8" s="82"/>
      <c r="DB8" s="62"/>
      <c r="DC8" s="57"/>
      <c r="DD8" s="26">
        <v>2.3099999999999999E-2</v>
      </c>
      <c r="DE8" s="57"/>
      <c r="DF8" s="57"/>
      <c r="DG8" s="57"/>
      <c r="DH8" s="57"/>
      <c r="DI8" s="57"/>
      <c r="DJ8" s="57"/>
      <c r="DK8" s="57"/>
      <c r="DL8" s="57"/>
      <c r="DM8" s="57"/>
      <c r="DN8" s="82"/>
    </row>
    <row r="9" spans="1:118" x14ac:dyDescent="0.25">
      <c r="A9" s="3" t="s">
        <v>6</v>
      </c>
      <c r="B9" s="29">
        <v>55.3</v>
      </c>
      <c r="C9" s="57"/>
      <c r="D9" s="30">
        <v>56.3</v>
      </c>
      <c r="E9" s="69"/>
      <c r="F9" s="69"/>
      <c r="G9" s="31">
        <v>55.1</v>
      </c>
      <c r="H9" s="69"/>
      <c r="I9" s="69"/>
      <c r="J9" s="69"/>
      <c r="K9" s="31">
        <v>56.5</v>
      </c>
      <c r="L9" s="69"/>
      <c r="M9" s="31"/>
      <c r="N9" s="69"/>
      <c r="O9" s="64">
        <v>1.7999999999999999E-2</v>
      </c>
      <c r="P9" s="57"/>
      <c r="Q9" s="30" t="s">
        <v>60</v>
      </c>
      <c r="R9" s="59"/>
      <c r="S9" s="59"/>
      <c r="T9" s="32" t="s">
        <v>60</v>
      </c>
      <c r="U9" s="59"/>
      <c r="V9" s="59"/>
      <c r="W9" s="59"/>
      <c r="X9" s="32">
        <v>1.7999999999999999E-2</v>
      </c>
      <c r="Y9" s="59"/>
      <c r="Z9" s="32"/>
      <c r="AA9" s="59"/>
      <c r="AB9" s="64">
        <v>5.0000000000000001E-3</v>
      </c>
      <c r="AC9" s="50">
        <v>5.0000000000000001E-3</v>
      </c>
      <c r="AD9" s="30">
        <v>1.01E-2</v>
      </c>
      <c r="AE9" s="50">
        <v>5.0000000000000001E-3</v>
      </c>
      <c r="AF9" s="30">
        <v>1.6299999999999999E-2</v>
      </c>
      <c r="AG9" s="50">
        <v>5.0000000000000001E-3</v>
      </c>
      <c r="AH9" s="50">
        <v>5.0000000000000001E-3</v>
      </c>
      <c r="AI9" s="30">
        <v>1.7600000000000001E-2</v>
      </c>
      <c r="AJ9" s="30">
        <v>1.9199999999999998E-2</v>
      </c>
      <c r="AK9" s="85">
        <v>2.2100000000000002E-2</v>
      </c>
      <c r="AL9" s="30">
        <v>1.29E-2</v>
      </c>
      <c r="AM9" s="30"/>
      <c r="AN9" s="32">
        <v>1.6199999999999999E-2</v>
      </c>
      <c r="AO9" s="29">
        <v>7</v>
      </c>
      <c r="AP9" s="57"/>
      <c r="AQ9" s="30">
        <v>4.3</v>
      </c>
      <c r="AR9" s="57"/>
      <c r="AS9" s="57"/>
      <c r="AT9" s="30">
        <v>2.7</v>
      </c>
      <c r="AU9" s="57"/>
      <c r="AV9" s="57"/>
      <c r="AW9" s="57"/>
      <c r="AX9" s="30">
        <v>10.01</v>
      </c>
      <c r="AY9" s="57"/>
      <c r="AZ9" s="30"/>
      <c r="BA9" s="82"/>
      <c r="BB9" s="29" t="s">
        <v>60</v>
      </c>
      <c r="BC9" s="57"/>
      <c r="BD9" s="30" t="s">
        <v>60</v>
      </c>
      <c r="BE9" s="57"/>
      <c r="BF9" s="57"/>
      <c r="BG9" s="30" t="s">
        <v>60</v>
      </c>
      <c r="BH9" s="57"/>
      <c r="BI9" s="57"/>
      <c r="BJ9" s="57"/>
      <c r="BK9" s="30">
        <v>1.48</v>
      </c>
      <c r="BL9" s="57"/>
      <c r="BM9" s="30"/>
      <c r="BN9" s="82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30"/>
      <c r="CA9" s="57"/>
      <c r="CB9" s="62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62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30"/>
      <c r="DA9" s="82"/>
      <c r="DB9" s="62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82"/>
    </row>
    <row r="10" spans="1:118" x14ac:dyDescent="0.25">
      <c r="A10" s="3" t="s">
        <v>7</v>
      </c>
      <c r="B10" s="29">
        <v>55.2</v>
      </c>
      <c r="C10" s="57"/>
      <c r="D10" s="30">
        <v>50.7</v>
      </c>
      <c r="E10" s="69"/>
      <c r="F10" s="69"/>
      <c r="G10" s="31">
        <v>55.3</v>
      </c>
      <c r="H10" s="69"/>
      <c r="I10" s="69"/>
      <c r="J10" s="69"/>
      <c r="K10" s="31">
        <v>57.3</v>
      </c>
      <c r="L10" s="69"/>
      <c r="M10" s="31"/>
      <c r="N10" s="69"/>
      <c r="O10" s="64">
        <v>1.7999999999999999E-2</v>
      </c>
      <c r="P10" s="57"/>
      <c r="Q10" s="30" t="s">
        <v>60</v>
      </c>
      <c r="R10" s="59"/>
      <c r="S10" s="59"/>
      <c r="T10" s="32" t="s">
        <v>60</v>
      </c>
      <c r="U10" s="59"/>
      <c r="V10" s="59"/>
      <c r="W10" s="59"/>
      <c r="X10" s="32">
        <v>1.7999999999999999E-2</v>
      </c>
      <c r="Y10" s="59"/>
      <c r="Z10" s="32"/>
      <c r="AA10" s="59"/>
      <c r="AB10" s="66">
        <v>5.0000000000000001E-3</v>
      </c>
      <c r="AC10" s="51">
        <v>5.0000000000000001E-3</v>
      </c>
      <c r="AD10" s="45">
        <v>1.4999999999999999E-2</v>
      </c>
      <c r="AE10" s="45">
        <v>1.2699999999999999E-2</v>
      </c>
      <c r="AF10" s="45">
        <v>1.29E-2</v>
      </c>
      <c r="AG10" s="51">
        <v>5.0000000000000001E-3</v>
      </c>
      <c r="AH10" s="45">
        <v>2.0299999999999999E-2</v>
      </c>
      <c r="AI10" s="45">
        <v>1.8499999999999999E-2</v>
      </c>
      <c r="AJ10" s="45">
        <v>1.5699999999999999E-2</v>
      </c>
      <c r="AK10" s="45">
        <v>2.2499999999999999E-2</v>
      </c>
      <c r="AL10" s="30">
        <v>1.6299999999999999E-2</v>
      </c>
      <c r="AM10" s="30"/>
      <c r="AN10" s="32">
        <v>1.8100000000000002E-2</v>
      </c>
      <c r="AO10" s="29">
        <v>7.9</v>
      </c>
      <c r="AP10" s="57"/>
      <c r="AQ10" s="30">
        <v>9.1</v>
      </c>
      <c r="AR10" s="57"/>
      <c r="AS10" s="57"/>
      <c r="AT10" s="30">
        <v>3.2</v>
      </c>
      <c r="AU10" s="57"/>
      <c r="AV10" s="57"/>
      <c r="AW10" s="57"/>
      <c r="AX10" s="30">
        <v>6.8</v>
      </c>
      <c r="AY10" s="57"/>
      <c r="AZ10" s="30"/>
      <c r="BA10" s="82"/>
      <c r="BB10" s="29">
        <v>0.69599999999999995</v>
      </c>
      <c r="BC10" s="57"/>
      <c r="BD10" s="30">
        <v>0.622</v>
      </c>
      <c r="BE10" s="57"/>
      <c r="BF10" s="57"/>
      <c r="BG10" s="30">
        <v>1.48</v>
      </c>
      <c r="BH10" s="57"/>
      <c r="BI10" s="57"/>
      <c r="BJ10" s="57"/>
      <c r="BK10" s="30">
        <v>0.89500000000000002</v>
      </c>
      <c r="BL10" s="57"/>
      <c r="BM10" s="30"/>
      <c r="BN10" s="82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30"/>
      <c r="CA10" s="57"/>
      <c r="CB10" s="62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62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30"/>
      <c r="DA10" s="82"/>
      <c r="DB10" s="62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82"/>
    </row>
    <row r="11" spans="1:118" ht="15.75" thickBot="1" x14ac:dyDescent="0.3">
      <c r="A11" s="4" t="s">
        <v>8</v>
      </c>
      <c r="B11" s="33">
        <v>56.4</v>
      </c>
      <c r="C11" s="58"/>
      <c r="D11" s="34">
        <v>54.1</v>
      </c>
      <c r="E11" s="58"/>
      <c r="F11" s="58"/>
      <c r="G11" s="44">
        <v>57.6</v>
      </c>
      <c r="H11" s="80"/>
      <c r="I11" s="80"/>
      <c r="J11" s="80"/>
      <c r="K11" s="44">
        <v>56.3</v>
      </c>
      <c r="L11" s="80"/>
      <c r="M11" s="44"/>
      <c r="N11" s="80"/>
      <c r="O11" s="67">
        <v>1.7999999999999999E-2</v>
      </c>
      <c r="P11" s="58"/>
      <c r="Q11" s="34" t="s">
        <v>60</v>
      </c>
      <c r="R11" s="58"/>
      <c r="S11" s="58"/>
      <c r="T11" s="34" t="s">
        <v>60</v>
      </c>
      <c r="U11" s="58"/>
      <c r="V11" s="58"/>
      <c r="W11" s="58"/>
      <c r="X11" s="34">
        <v>1.7999999999999999E-2</v>
      </c>
      <c r="Y11" s="58"/>
      <c r="Z11" s="34"/>
      <c r="AA11" s="58"/>
      <c r="AB11" s="67">
        <v>5.0000000000000001E-3</v>
      </c>
      <c r="AC11" s="34">
        <v>6.3E-3</v>
      </c>
      <c r="AD11" s="34">
        <v>1.4999999999999999E-2</v>
      </c>
      <c r="AE11" s="34">
        <v>1.23E-2</v>
      </c>
      <c r="AF11" s="34">
        <v>1.3100000000000001E-2</v>
      </c>
      <c r="AG11" s="34">
        <v>1.1599999999999999E-2</v>
      </c>
      <c r="AH11" s="34">
        <v>1.6400000000000001E-2</v>
      </c>
      <c r="AI11" s="34">
        <v>2.2200000000000001E-2</v>
      </c>
      <c r="AJ11" s="34">
        <v>2.69E-2</v>
      </c>
      <c r="AK11" s="34">
        <v>2.24E-2</v>
      </c>
      <c r="AL11" s="34">
        <v>1.7100000000000001E-2</v>
      </c>
      <c r="AM11" s="34"/>
      <c r="AN11" s="35">
        <v>1.77E-2</v>
      </c>
      <c r="AO11" s="33">
        <v>13</v>
      </c>
      <c r="AP11" s="58"/>
      <c r="AQ11" s="34">
        <v>4.3</v>
      </c>
      <c r="AR11" s="58"/>
      <c r="AS11" s="58"/>
      <c r="AT11" s="34">
        <v>8.6</v>
      </c>
      <c r="AU11" s="58"/>
      <c r="AV11" s="58"/>
      <c r="AW11" s="58"/>
      <c r="AX11" s="34">
        <v>7.9</v>
      </c>
      <c r="AY11" s="58"/>
      <c r="AZ11" s="34"/>
      <c r="BA11" s="83"/>
      <c r="BB11" s="33">
        <v>0.84499999999999997</v>
      </c>
      <c r="BC11" s="58"/>
      <c r="BD11" s="34" t="s">
        <v>60</v>
      </c>
      <c r="BE11" s="58"/>
      <c r="BF11" s="58"/>
      <c r="BG11" s="34" t="s">
        <v>60</v>
      </c>
      <c r="BH11" s="58"/>
      <c r="BI11" s="58"/>
      <c r="BJ11" s="58"/>
      <c r="BK11" s="34">
        <v>1.4</v>
      </c>
      <c r="BL11" s="58"/>
      <c r="BM11" s="34"/>
      <c r="BN11" s="83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34"/>
      <c r="CA11" s="58"/>
      <c r="CB11" s="65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65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34"/>
      <c r="DA11" s="83"/>
      <c r="DB11" s="65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83"/>
    </row>
    <row r="12" spans="1:118" x14ac:dyDescent="0.25">
      <c r="A12" s="6" t="s">
        <v>12</v>
      </c>
      <c r="B12" s="23">
        <f t="shared" ref="B12:N12" si="0">MIN(B3:B5)</f>
        <v>54.7</v>
      </c>
      <c r="C12" s="59">
        <f t="shared" si="0"/>
        <v>0</v>
      </c>
      <c r="D12" s="23">
        <f t="shared" si="0"/>
        <v>50.5</v>
      </c>
      <c r="E12" s="59">
        <f t="shared" si="0"/>
        <v>0</v>
      </c>
      <c r="F12" s="59">
        <f t="shared" si="0"/>
        <v>0</v>
      </c>
      <c r="G12" s="23">
        <f t="shared" si="0"/>
        <v>55.2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23">
        <f t="shared" si="0"/>
        <v>56.3</v>
      </c>
      <c r="L12" s="59">
        <f t="shared" si="0"/>
        <v>0</v>
      </c>
      <c r="M12" s="23">
        <f t="shared" si="0"/>
        <v>0</v>
      </c>
      <c r="N12" s="81">
        <f t="shared" si="0"/>
        <v>0</v>
      </c>
      <c r="O12" s="79">
        <f t="shared" ref="O12:AA12" si="1">MIN(O3:O11)</f>
        <v>1.7999999999999999E-2</v>
      </c>
      <c r="P12" s="68">
        <f t="shared" si="1"/>
        <v>0</v>
      </c>
      <c r="Q12" s="41">
        <f t="shared" si="1"/>
        <v>0</v>
      </c>
      <c r="R12" s="68">
        <f t="shared" si="1"/>
        <v>0</v>
      </c>
      <c r="S12" s="68">
        <f t="shared" si="1"/>
        <v>0</v>
      </c>
      <c r="T12" s="41">
        <f t="shared" si="1"/>
        <v>0</v>
      </c>
      <c r="U12" s="68">
        <f t="shared" si="1"/>
        <v>0</v>
      </c>
      <c r="V12" s="68">
        <f t="shared" si="1"/>
        <v>0</v>
      </c>
      <c r="W12" s="68">
        <f t="shared" si="1"/>
        <v>0</v>
      </c>
      <c r="X12" s="41">
        <f t="shared" si="1"/>
        <v>1.7999999999999999E-2</v>
      </c>
      <c r="Y12" s="68">
        <f t="shared" si="1"/>
        <v>0</v>
      </c>
      <c r="Z12" s="41">
        <f t="shared" si="1"/>
        <v>0</v>
      </c>
      <c r="AA12" s="68">
        <f t="shared" si="1"/>
        <v>0</v>
      </c>
      <c r="AB12" s="75">
        <f>MIN(AB3:AB5)</f>
        <v>5.0000000000000001E-3</v>
      </c>
      <c r="AC12" s="76">
        <f t="shared" ref="AC12:AN12" si="2">MIN(AC3:AC5)</f>
        <v>5.0000000000000001E-3</v>
      </c>
      <c r="AD12" s="23">
        <f t="shared" si="2"/>
        <v>1.2500000000000001E-2</v>
      </c>
      <c r="AE12" s="76">
        <f t="shared" si="2"/>
        <v>5.0000000000000001E-3</v>
      </c>
      <c r="AF12" s="23">
        <f t="shared" si="2"/>
        <v>1.61E-2</v>
      </c>
      <c r="AG12" s="76">
        <f t="shared" si="2"/>
        <v>5.0000000000000001E-3</v>
      </c>
      <c r="AH12" s="76">
        <f t="shared" si="2"/>
        <v>5.0000000000000001E-3</v>
      </c>
      <c r="AI12" s="76">
        <f t="shared" si="2"/>
        <v>5.0000000000000001E-3</v>
      </c>
      <c r="AJ12" s="23">
        <f>MIN(AJ3:AJ5)</f>
        <v>1.7100000000000001E-2</v>
      </c>
      <c r="AK12" s="23">
        <f t="shared" si="2"/>
        <v>2.0199999999999999E-2</v>
      </c>
      <c r="AL12" s="23">
        <f>MIN(AL3:AL5)</f>
        <v>1.5900000000000001E-2</v>
      </c>
      <c r="AM12" s="23">
        <f t="shared" si="2"/>
        <v>0</v>
      </c>
      <c r="AN12" s="23">
        <f t="shared" si="2"/>
        <v>1.7100000000000001E-2</v>
      </c>
      <c r="AO12" s="19">
        <f>MIN(AO3:AO5)</f>
        <v>7.6</v>
      </c>
      <c r="AP12" s="59">
        <f>MIN(AP3:AP5)</f>
        <v>0</v>
      </c>
      <c r="AQ12" s="23">
        <f>MIN(AQ3:AQ5)</f>
        <v>3.8</v>
      </c>
      <c r="AR12" s="59">
        <f t="shared" ref="AR12:BA12" si="3">MIN(AR3:AR5)</f>
        <v>0</v>
      </c>
      <c r="AS12" s="59">
        <f t="shared" si="3"/>
        <v>0</v>
      </c>
      <c r="AT12" s="23">
        <f t="shared" si="3"/>
        <v>2.7</v>
      </c>
      <c r="AU12" s="59">
        <f t="shared" si="3"/>
        <v>0</v>
      </c>
      <c r="AV12" s="59">
        <f t="shared" si="3"/>
        <v>0</v>
      </c>
      <c r="AW12" s="59">
        <f t="shared" si="3"/>
        <v>0</v>
      </c>
      <c r="AX12" s="23">
        <f t="shared" si="3"/>
        <v>14</v>
      </c>
      <c r="AY12" s="59">
        <f t="shared" si="3"/>
        <v>0</v>
      </c>
      <c r="AZ12" s="23">
        <f t="shared" si="3"/>
        <v>0</v>
      </c>
      <c r="BA12" s="81">
        <f t="shared" si="3"/>
        <v>0</v>
      </c>
      <c r="BB12" s="19">
        <f>MIN(BB3:BB5)</f>
        <v>0.64400000000000002</v>
      </c>
      <c r="BC12" s="59">
        <f>MIN(BC3:BC5)</f>
        <v>0</v>
      </c>
      <c r="BD12" s="23">
        <f>MIN(BD3:BD6)</f>
        <v>0</v>
      </c>
      <c r="BE12" s="59">
        <f t="shared" ref="BE12:BN12" si="4">MIN(BE3:BE5)</f>
        <v>0</v>
      </c>
      <c r="BF12" s="59">
        <f t="shared" si="4"/>
        <v>0</v>
      </c>
      <c r="BG12" s="23">
        <f t="shared" si="4"/>
        <v>1.08</v>
      </c>
      <c r="BH12" s="59">
        <f t="shared" si="4"/>
        <v>0</v>
      </c>
      <c r="BI12" s="59">
        <f t="shared" si="4"/>
        <v>0</v>
      </c>
      <c r="BJ12" s="59">
        <f t="shared" si="4"/>
        <v>0</v>
      </c>
      <c r="BK12" s="23">
        <f t="shared" si="4"/>
        <v>1.4</v>
      </c>
      <c r="BL12" s="59">
        <f t="shared" si="4"/>
        <v>0</v>
      </c>
      <c r="BM12" s="23">
        <f t="shared" si="4"/>
        <v>0</v>
      </c>
      <c r="BN12" s="81">
        <f t="shared" si="4"/>
        <v>0</v>
      </c>
      <c r="BO12" s="61">
        <f>MIN(BO3:BO5)</f>
        <v>0</v>
      </c>
      <c r="BP12" s="59">
        <f>MIN(BP3:BP5)</f>
        <v>0</v>
      </c>
      <c r="BQ12" s="59">
        <f>MIN(BQ3:BQ5)</f>
        <v>0</v>
      </c>
      <c r="BR12" s="59">
        <f t="shared" ref="BR12:CA12" si="5">MIN(BR3:BR5)</f>
        <v>0</v>
      </c>
      <c r="BS12" s="59">
        <f t="shared" si="5"/>
        <v>0</v>
      </c>
      <c r="BT12" s="59">
        <f t="shared" si="5"/>
        <v>0</v>
      </c>
      <c r="BU12" s="59">
        <f t="shared" si="5"/>
        <v>0</v>
      </c>
      <c r="BV12" s="59">
        <f t="shared" si="5"/>
        <v>0</v>
      </c>
      <c r="BW12" s="59">
        <f t="shared" si="5"/>
        <v>0</v>
      </c>
      <c r="BX12" s="59">
        <f t="shared" si="5"/>
        <v>0</v>
      </c>
      <c r="BY12" s="59">
        <f t="shared" si="5"/>
        <v>0</v>
      </c>
      <c r="BZ12" s="23">
        <f t="shared" si="5"/>
        <v>0</v>
      </c>
      <c r="CA12" s="81">
        <f t="shared" si="5"/>
        <v>0</v>
      </c>
      <c r="CB12" s="61">
        <f>MIN(CB3:CB5)</f>
        <v>0</v>
      </c>
      <c r="CC12" s="59">
        <f>MIN(CC3:CC5)</f>
        <v>0</v>
      </c>
      <c r="CD12" s="59">
        <f>MIN(CD3:CD5)</f>
        <v>0</v>
      </c>
      <c r="CE12" s="59">
        <f t="shared" ref="CE12:CN12" si="6">MIN(CE3:CE5)</f>
        <v>0</v>
      </c>
      <c r="CF12" s="59">
        <f t="shared" si="6"/>
        <v>0</v>
      </c>
      <c r="CG12" s="59">
        <f t="shared" si="6"/>
        <v>0</v>
      </c>
      <c r="CH12" s="59">
        <f t="shared" si="6"/>
        <v>0</v>
      </c>
      <c r="CI12" s="59">
        <f t="shared" si="6"/>
        <v>0</v>
      </c>
      <c r="CJ12" s="59">
        <f t="shared" si="6"/>
        <v>0</v>
      </c>
      <c r="CK12" s="59">
        <f t="shared" si="6"/>
        <v>0</v>
      </c>
      <c r="CL12" s="59">
        <f t="shared" si="6"/>
        <v>0</v>
      </c>
      <c r="CM12" s="59">
        <f t="shared" si="6"/>
        <v>0</v>
      </c>
      <c r="CN12" s="81">
        <f t="shared" si="6"/>
        <v>0</v>
      </c>
      <c r="CO12" s="61">
        <f>MIN(CO3:CO5)</f>
        <v>0</v>
      </c>
      <c r="CP12" s="59">
        <f>MIN(CP3:CP5)</f>
        <v>0</v>
      </c>
      <c r="CQ12" s="59">
        <f>MIN(CQ3:CQ5)</f>
        <v>0</v>
      </c>
      <c r="CR12" s="59">
        <f t="shared" ref="CR12:DA12" si="7">MIN(CR3:CR5)</f>
        <v>0</v>
      </c>
      <c r="CS12" s="59">
        <f t="shared" si="7"/>
        <v>0</v>
      </c>
      <c r="CT12" s="59">
        <f t="shared" si="7"/>
        <v>0</v>
      </c>
      <c r="CU12" s="59">
        <f t="shared" si="7"/>
        <v>0</v>
      </c>
      <c r="CV12" s="59">
        <f t="shared" si="7"/>
        <v>0</v>
      </c>
      <c r="CW12" s="59">
        <f t="shared" si="7"/>
        <v>0</v>
      </c>
      <c r="CX12" s="59">
        <f t="shared" si="7"/>
        <v>0</v>
      </c>
      <c r="CY12" s="59">
        <f t="shared" si="7"/>
        <v>0</v>
      </c>
      <c r="CZ12" s="23">
        <f t="shared" si="7"/>
        <v>0</v>
      </c>
      <c r="DA12" s="81">
        <f t="shared" si="7"/>
        <v>0</v>
      </c>
      <c r="DB12" s="61">
        <f>MIN(DB3:DB5)</f>
        <v>0</v>
      </c>
      <c r="DC12" s="59">
        <f>MIN(DC3:DC5)</f>
        <v>0</v>
      </c>
      <c r="DD12" s="59">
        <f>MIN(DD3:DD5)</f>
        <v>0</v>
      </c>
      <c r="DE12" s="59">
        <f t="shared" ref="DE12:DN12" si="8">MIN(DE3:DE5)</f>
        <v>0</v>
      </c>
      <c r="DF12" s="59">
        <f t="shared" si="8"/>
        <v>0</v>
      </c>
      <c r="DG12" s="59">
        <f t="shared" si="8"/>
        <v>0</v>
      </c>
      <c r="DH12" s="59">
        <f t="shared" si="8"/>
        <v>0</v>
      </c>
      <c r="DI12" s="59">
        <f t="shared" si="8"/>
        <v>0</v>
      </c>
      <c r="DJ12" s="59">
        <f t="shared" si="8"/>
        <v>0</v>
      </c>
      <c r="DK12" s="59">
        <f t="shared" si="8"/>
        <v>0</v>
      </c>
      <c r="DL12" s="59">
        <f t="shared" si="8"/>
        <v>0</v>
      </c>
      <c r="DM12" s="59">
        <f t="shared" si="8"/>
        <v>0</v>
      </c>
      <c r="DN12" s="81">
        <f t="shared" si="8"/>
        <v>0</v>
      </c>
    </row>
    <row r="13" spans="1:118" x14ac:dyDescent="0.25">
      <c r="A13" s="6" t="s">
        <v>13</v>
      </c>
      <c r="B13" s="23">
        <f t="shared" ref="B13:N13" si="9">MAX(B3:B5)</f>
        <v>66.599999999999994</v>
      </c>
      <c r="C13" s="59">
        <f t="shared" si="9"/>
        <v>0</v>
      </c>
      <c r="D13" s="23">
        <f t="shared" si="9"/>
        <v>54.6</v>
      </c>
      <c r="E13" s="59">
        <f t="shared" si="9"/>
        <v>0</v>
      </c>
      <c r="F13" s="59">
        <f t="shared" si="9"/>
        <v>0</v>
      </c>
      <c r="G13" s="23">
        <f t="shared" si="9"/>
        <v>63.2</v>
      </c>
      <c r="H13" s="59">
        <f t="shared" si="9"/>
        <v>0</v>
      </c>
      <c r="I13" s="59">
        <f t="shared" si="9"/>
        <v>0</v>
      </c>
      <c r="J13" s="59">
        <f t="shared" si="9"/>
        <v>0</v>
      </c>
      <c r="K13" s="23">
        <f t="shared" si="9"/>
        <v>57.9</v>
      </c>
      <c r="L13" s="59">
        <f t="shared" si="9"/>
        <v>0</v>
      </c>
      <c r="M13" s="23">
        <f t="shared" si="9"/>
        <v>0</v>
      </c>
      <c r="N13" s="82">
        <f t="shared" si="9"/>
        <v>0</v>
      </c>
      <c r="O13" s="79">
        <f t="shared" ref="O13:AA13" si="10">MAX(O3:O11)</f>
        <v>1.7999999999999999E-2</v>
      </c>
      <c r="P13" s="68">
        <f t="shared" si="10"/>
        <v>0</v>
      </c>
      <c r="Q13" s="41">
        <f t="shared" si="10"/>
        <v>0</v>
      </c>
      <c r="R13" s="68">
        <f t="shared" si="10"/>
        <v>0</v>
      </c>
      <c r="S13" s="68">
        <f t="shared" si="10"/>
        <v>0</v>
      </c>
      <c r="T13" s="41">
        <f t="shared" si="10"/>
        <v>0</v>
      </c>
      <c r="U13" s="68">
        <f t="shared" si="10"/>
        <v>0</v>
      </c>
      <c r="V13" s="68">
        <f t="shared" si="10"/>
        <v>0</v>
      </c>
      <c r="W13" s="68">
        <f t="shared" si="10"/>
        <v>0</v>
      </c>
      <c r="X13" s="41">
        <f t="shared" si="10"/>
        <v>1.7999999999999999E-2</v>
      </c>
      <c r="Y13" s="68">
        <f t="shared" si="10"/>
        <v>0</v>
      </c>
      <c r="Z13" s="41">
        <f t="shared" si="10"/>
        <v>0</v>
      </c>
      <c r="AA13" s="68">
        <f t="shared" si="10"/>
        <v>0</v>
      </c>
      <c r="AB13" s="24">
        <f>MAX(AB3:AB5)</f>
        <v>1.0699999999999999E-2</v>
      </c>
      <c r="AC13" s="76">
        <f t="shared" ref="AC13:AN13" si="11">MAX(AC3:AC5)</f>
        <v>5.0000000000000001E-3</v>
      </c>
      <c r="AD13" s="23">
        <f t="shared" si="11"/>
        <v>2.5100000000000001E-2</v>
      </c>
      <c r="AE13" s="76">
        <f t="shared" si="11"/>
        <v>5.0000000000000001E-3</v>
      </c>
      <c r="AF13" s="23">
        <f t="shared" si="11"/>
        <v>2.06E-2</v>
      </c>
      <c r="AG13" s="76">
        <f t="shared" si="11"/>
        <v>5.0000000000000001E-3</v>
      </c>
      <c r="AH13" s="23">
        <f t="shared" si="11"/>
        <v>1.78E-2</v>
      </c>
      <c r="AI13" s="23">
        <f t="shared" si="11"/>
        <v>2.3900000000000001E-2</v>
      </c>
      <c r="AJ13" s="23">
        <f>MAX(AJ3:AJ5)</f>
        <v>2.0400000000000001E-2</v>
      </c>
      <c r="AK13" s="23">
        <f t="shared" si="11"/>
        <v>5.6399999999999999E-2</v>
      </c>
      <c r="AL13" s="23">
        <f>MAX(AL3:AL5)</f>
        <v>3.5400000000000001E-2</v>
      </c>
      <c r="AM13" s="23">
        <f t="shared" si="11"/>
        <v>0</v>
      </c>
      <c r="AN13" s="23">
        <f t="shared" si="11"/>
        <v>2.4799999999999999E-2</v>
      </c>
      <c r="AO13" s="24">
        <f>MAX(AO3:AO5)</f>
        <v>11</v>
      </c>
      <c r="AP13" s="59">
        <f>MAX(AP3:AP5)</f>
        <v>0</v>
      </c>
      <c r="AQ13" s="23">
        <f>MAX(AQ3:AQ5)</f>
        <v>5.0999999999999996</v>
      </c>
      <c r="AR13" s="59">
        <f t="shared" ref="AR13:BA13" si="12">MAX(AR3:AR5)</f>
        <v>0</v>
      </c>
      <c r="AS13" s="59">
        <f t="shared" si="12"/>
        <v>0</v>
      </c>
      <c r="AT13" s="23">
        <f t="shared" si="12"/>
        <v>4.5999999999999996</v>
      </c>
      <c r="AU13" s="59">
        <f t="shared" si="12"/>
        <v>0</v>
      </c>
      <c r="AV13" s="59">
        <f t="shared" si="12"/>
        <v>0</v>
      </c>
      <c r="AW13" s="59">
        <f t="shared" si="12"/>
        <v>0</v>
      </c>
      <c r="AX13" s="23">
        <f t="shared" si="12"/>
        <v>14.27</v>
      </c>
      <c r="AY13" s="59">
        <f t="shared" si="12"/>
        <v>0</v>
      </c>
      <c r="AZ13" s="23">
        <f t="shared" si="12"/>
        <v>0</v>
      </c>
      <c r="BA13" s="82">
        <f t="shared" si="12"/>
        <v>0</v>
      </c>
      <c r="BB13" s="24">
        <f>MAX(BB3:BB5)</f>
        <v>0.64400000000000002</v>
      </c>
      <c r="BC13" s="59">
        <f>MAX(BC3:BC5)</f>
        <v>0</v>
      </c>
      <c r="BD13" s="23">
        <f>MAX(BD3:BD6)</f>
        <v>0</v>
      </c>
      <c r="BE13" s="59">
        <f t="shared" ref="BE13:BN13" si="13">MAX(BE3:BE5)</f>
        <v>0</v>
      </c>
      <c r="BF13" s="59">
        <f t="shared" si="13"/>
        <v>0</v>
      </c>
      <c r="BG13" s="23">
        <f t="shared" si="13"/>
        <v>1.19</v>
      </c>
      <c r="BH13" s="59">
        <f t="shared" si="13"/>
        <v>0</v>
      </c>
      <c r="BI13" s="59">
        <f t="shared" si="13"/>
        <v>0</v>
      </c>
      <c r="BJ13" s="59">
        <f t="shared" si="13"/>
        <v>0</v>
      </c>
      <c r="BK13" s="23">
        <f t="shared" si="13"/>
        <v>1.66</v>
      </c>
      <c r="BL13" s="59">
        <f t="shared" si="13"/>
        <v>0</v>
      </c>
      <c r="BM13" s="23">
        <f t="shared" si="13"/>
        <v>0</v>
      </c>
      <c r="BN13" s="82">
        <f t="shared" si="13"/>
        <v>0</v>
      </c>
      <c r="BO13" s="62">
        <f>MAX(BO3:BO5)</f>
        <v>0</v>
      </c>
      <c r="BP13" s="59">
        <f>MAX(BP3:BP5)</f>
        <v>0</v>
      </c>
      <c r="BQ13" s="59">
        <f>MAX(BQ3:BQ5)</f>
        <v>0</v>
      </c>
      <c r="BR13" s="59">
        <f t="shared" ref="BR13:CA13" si="14">MAX(BR3:BR5)</f>
        <v>0</v>
      </c>
      <c r="BS13" s="59">
        <f t="shared" si="14"/>
        <v>0</v>
      </c>
      <c r="BT13" s="59">
        <f t="shared" si="14"/>
        <v>0</v>
      </c>
      <c r="BU13" s="59">
        <f t="shared" si="14"/>
        <v>0</v>
      </c>
      <c r="BV13" s="59">
        <f t="shared" si="14"/>
        <v>0</v>
      </c>
      <c r="BW13" s="59">
        <f t="shared" si="14"/>
        <v>0</v>
      </c>
      <c r="BX13" s="59">
        <f t="shared" si="14"/>
        <v>0</v>
      </c>
      <c r="BY13" s="59">
        <f t="shared" si="14"/>
        <v>0</v>
      </c>
      <c r="BZ13" s="23">
        <f t="shared" si="14"/>
        <v>0</v>
      </c>
      <c r="CA13" s="82">
        <f t="shared" si="14"/>
        <v>0</v>
      </c>
      <c r="CB13" s="62">
        <f>MAX(CB3:CB5)</f>
        <v>0</v>
      </c>
      <c r="CC13" s="59">
        <f>MAX(CC3:CC5)</f>
        <v>0</v>
      </c>
      <c r="CD13" s="59">
        <f>MAX(CD3:CD5)</f>
        <v>0</v>
      </c>
      <c r="CE13" s="59">
        <f t="shared" ref="CE13:CN13" si="15">MAX(CE3:CE5)</f>
        <v>0</v>
      </c>
      <c r="CF13" s="59">
        <f t="shared" si="15"/>
        <v>0</v>
      </c>
      <c r="CG13" s="59">
        <f t="shared" si="15"/>
        <v>0</v>
      </c>
      <c r="CH13" s="59">
        <f t="shared" si="15"/>
        <v>0</v>
      </c>
      <c r="CI13" s="59">
        <f t="shared" si="15"/>
        <v>0</v>
      </c>
      <c r="CJ13" s="59">
        <f t="shared" si="15"/>
        <v>0</v>
      </c>
      <c r="CK13" s="59">
        <f t="shared" si="15"/>
        <v>0</v>
      </c>
      <c r="CL13" s="59">
        <f t="shared" si="15"/>
        <v>0</v>
      </c>
      <c r="CM13" s="59">
        <f t="shared" si="15"/>
        <v>0</v>
      </c>
      <c r="CN13" s="82">
        <f t="shared" si="15"/>
        <v>0</v>
      </c>
      <c r="CO13" s="62">
        <f>MAX(CO3:CO5)</f>
        <v>0</v>
      </c>
      <c r="CP13" s="59">
        <f>MAX(CP3:CP5)</f>
        <v>0</v>
      </c>
      <c r="CQ13" s="59">
        <f>MAX(CQ3:CQ5)</f>
        <v>0</v>
      </c>
      <c r="CR13" s="59">
        <f t="shared" ref="CR13:DA13" si="16">MAX(CR3:CR5)</f>
        <v>0</v>
      </c>
      <c r="CS13" s="59">
        <f t="shared" si="16"/>
        <v>0</v>
      </c>
      <c r="CT13" s="59">
        <f t="shared" si="16"/>
        <v>0</v>
      </c>
      <c r="CU13" s="59">
        <f t="shared" si="16"/>
        <v>0</v>
      </c>
      <c r="CV13" s="59">
        <f t="shared" si="16"/>
        <v>0</v>
      </c>
      <c r="CW13" s="59">
        <f t="shared" si="16"/>
        <v>0</v>
      </c>
      <c r="CX13" s="59">
        <f t="shared" si="16"/>
        <v>0</v>
      </c>
      <c r="CY13" s="59">
        <f t="shared" si="16"/>
        <v>0</v>
      </c>
      <c r="CZ13" s="23">
        <f t="shared" si="16"/>
        <v>0</v>
      </c>
      <c r="DA13" s="82">
        <f t="shared" si="16"/>
        <v>0</v>
      </c>
      <c r="DB13" s="62">
        <f>MAX(DB3:DB5)</f>
        <v>0</v>
      </c>
      <c r="DC13" s="59">
        <f>MAX(DC3:DC5)</f>
        <v>0</v>
      </c>
      <c r="DD13" s="59">
        <f>MAX(DD3:DD5)</f>
        <v>0</v>
      </c>
      <c r="DE13" s="59">
        <f t="shared" ref="DE13:DN13" si="17">MAX(DE3:DE5)</f>
        <v>0</v>
      </c>
      <c r="DF13" s="59">
        <f t="shared" si="17"/>
        <v>0</v>
      </c>
      <c r="DG13" s="59">
        <f t="shared" si="17"/>
        <v>0</v>
      </c>
      <c r="DH13" s="59">
        <f t="shared" si="17"/>
        <v>0</v>
      </c>
      <c r="DI13" s="59">
        <f t="shared" si="17"/>
        <v>0</v>
      </c>
      <c r="DJ13" s="59">
        <f t="shared" si="17"/>
        <v>0</v>
      </c>
      <c r="DK13" s="59">
        <f t="shared" si="17"/>
        <v>0</v>
      </c>
      <c r="DL13" s="59">
        <f t="shared" si="17"/>
        <v>0</v>
      </c>
      <c r="DM13" s="59">
        <f t="shared" si="17"/>
        <v>0</v>
      </c>
      <c r="DN13" s="82">
        <f t="shared" si="17"/>
        <v>0</v>
      </c>
    </row>
    <row r="14" spans="1:118" x14ac:dyDescent="0.25">
      <c r="A14" s="6" t="s">
        <v>14</v>
      </c>
      <c r="B14" s="28">
        <f t="shared" ref="B14:N14" si="18">MIN(B6:B8)</f>
        <v>53.2</v>
      </c>
      <c r="C14" s="59">
        <f t="shared" si="18"/>
        <v>0</v>
      </c>
      <c r="D14" s="28">
        <f t="shared" si="18"/>
        <v>52.7</v>
      </c>
      <c r="E14" s="59">
        <f t="shared" si="18"/>
        <v>0</v>
      </c>
      <c r="F14" s="59">
        <f t="shared" si="18"/>
        <v>0</v>
      </c>
      <c r="G14" s="28">
        <f t="shared" si="18"/>
        <v>55.1</v>
      </c>
      <c r="H14" s="59">
        <f t="shared" si="18"/>
        <v>0</v>
      </c>
      <c r="I14" s="59">
        <f t="shared" si="18"/>
        <v>0</v>
      </c>
      <c r="J14" s="59">
        <f t="shared" si="18"/>
        <v>0</v>
      </c>
      <c r="K14" s="28">
        <f t="shared" si="18"/>
        <v>57.1</v>
      </c>
      <c r="L14" s="59">
        <f t="shared" si="18"/>
        <v>0</v>
      </c>
      <c r="M14" s="28">
        <f t="shared" si="18"/>
        <v>0</v>
      </c>
      <c r="N14" s="82">
        <f t="shared" si="18"/>
        <v>0</v>
      </c>
      <c r="O14" t="s">
        <v>79</v>
      </c>
      <c r="AB14" s="63">
        <f>MIN(AB6:AB8)</f>
        <v>5.0000000000000001E-3</v>
      </c>
      <c r="AC14" s="77">
        <f t="shared" ref="AC14:AN14" si="19">MIN(AC6:AC8)</f>
        <v>5.0000000000000001E-3</v>
      </c>
      <c r="AD14" s="28">
        <f t="shared" si="19"/>
        <v>1.11E-2</v>
      </c>
      <c r="AE14" s="28">
        <f t="shared" si="19"/>
        <v>1.6E-2</v>
      </c>
      <c r="AF14" s="77">
        <f t="shared" si="19"/>
        <v>5.0000000000000001E-3</v>
      </c>
      <c r="AG14" s="77">
        <f t="shared" si="19"/>
        <v>5.0000000000000001E-3</v>
      </c>
      <c r="AH14" s="77">
        <f t="shared" si="19"/>
        <v>5.0000000000000001E-3</v>
      </c>
      <c r="AI14" s="77">
        <f t="shared" si="19"/>
        <v>5.0000000000000001E-3</v>
      </c>
      <c r="AJ14" s="28">
        <f t="shared" si="19"/>
        <v>1.52E-2</v>
      </c>
      <c r="AK14" s="28">
        <f t="shared" si="19"/>
        <v>1.55E-2</v>
      </c>
      <c r="AL14" s="28">
        <f t="shared" si="19"/>
        <v>1.6299999999999999E-2</v>
      </c>
      <c r="AM14" s="28">
        <f t="shared" si="19"/>
        <v>0</v>
      </c>
      <c r="AN14" s="28">
        <f t="shared" si="19"/>
        <v>1.6899999999999998E-2</v>
      </c>
      <c r="AO14" s="25">
        <f>MIN(AO6:AO8)</f>
        <v>7.2</v>
      </c>
      <c r="AP14" s="59">
        <f>MIN(AP6:AP8)</f>
        <v>0</v>
      </c>
      <c r="AQ14" s="28">
        <f>MIN(AQ6:AQ8)</f>
        <v>3.4</v>
      </c>
      <c r="AR14" s="59">
        <f t="shared" ref="AR14:BA14" si="20">MIN(AR6:AR8)</f>
        <v>0</v>
      </c>
      <c r="AS14" s="59">
        <f t="shared" si="20"/>
        <v>0</v>
      </c>
      <c r="AT14" s="28">
        <f t="shared" si="20"/>
        <v>2.6</v>
      </c>
      <c r="AU14" s="59">
        <f t="shared" si="20"/>
        <v>0</v>
      </c>
      <c r="AV14" s="59">
        <f t="shared" si="20"/>
        <v>0</v>
      </c>
      <c r="AW14" s="59">
        <f t="shared" si="20"/>
        <v>0</v>
      </c>
      <c r="AX14" s="28">
        <f t="shared" si="20"/>
        <v>8.7200000000000006</v>
      </c>
      <c r="AY14" s="59">
        <f t="shared" si="20"/>
        <v>0</v>
      </c>
      <c r="AZ14" s="28">
        <f t="shared" si="20"/>
        <v>0</v>
      </c>
      <c r="BA14" s="82">
        <f t="shared" si="20"/>
        <v>0</v>
      </c>
      <c r="BB14" s="25">
        <f>MIN(BB6:BB8)</f>
        <v>0</v>
      </c>
      <c r="BC14" s="59">
        <f>MIN(BC6:BC8)</f>
        <v>0</v>
      </c>
      <c r="BD14" s="28">
        <f>MIN(BD6:BD8)</f>
        <v>0.746</v>
      </c>
      <c r="BE14" s="59">
        <f t="shared" ref="BE14:BN14" si="21">MIN(BE6:BE8)</f>
        <v>0</v>
      </c>
      <c r="BF14" s="59">
        <f t="shared" si="21"/>
        <v>0</v>
      </c>
      <c r="BG14" s="28">
        <f t="shared" si="21"/>
        <v>0.81699999999999995</v>
      </c>
      <c r="BH14" s="59">
        <f t="shared" si="21"/>
        <v>0</v>
      </c>
      <c r="BI14" s="59">
        <f t="shared" si="21"/>
        <v>0</v>
      </c>
      <c r="BJ14" s="59">
        <f t="shared" si="21"/>
        <v>0</v>
      </c>
      <c r="BK14" s="28">
        <f t="shared" si="21"/>
        <v>0.83299999999999996</v>
      </c>
      <c r="BL14" s="59">
        <f t="shared" si="21"/>
        <v>0</v>
      </c>
      <c r="BM14" s="28">
        <f t="shared" si="21"/>
        <v>0</v>
      </c>
      <c r="BN14" s="82">
        <f t="shared" si="21"/>
        <v>0</v>
      </c>
      <c r="BO14" s="25">
        <f>MIN(BO6:BO8)</f>
        <v>4.55</v>
      </c>
      <c r="BP14" s="59">
        <f>MIN(BP6:BP8)</f>
        <v>0</v>
      </c>
      <c r="BQ14" s="59">
        <f>MIN(BQ6:BQ8)</f>
        <v>0</v>
      </c>
      <c r="BR14" s="28">
        <f t="shared" ref="BR14:CA14" si="22">MIN(BR6:BR8)</f>
        <v>5.99</v>
      </c>
      <c r="BS14" s="59">
        <f t="shared" si="22"/>
        <v>0</v>
      </c>
      <c r="BT14" s="28">
        <f t="shared" si="22"/>
        <v>5.25</v>
      </c>
      <c r="BU14" s="28">
        <f t="shared" si="22"/>
        <v>5.58</v>
      </c>
      <c r="BV14" s="59">
        <f t="shared" si="22"/>
        <v>0</v>
      </c>
      <c r="BW14" s="59">
        <f t="shared" si="22"/>
        <v>0</v>
      </c>
      <c r="BX14" s="59">
        <f t="shared" si="22"/>
        <v>0</v>
      </c>
      <c r="BY14" s="59">
        <f t="shared" si="22"/>
        <v>0</v>
      </c>
      <c r="BZ14" s="28">
        <f t="shared" si="22"/>
        <v>0</v>
      </c>
      <c r="CA14" s="82">
        <f t="shared" si="22"/>
        <v>0</v>
      </c>
      <c r="CB14" s="25">
        <f>MIN(CB6:CB8)</f>
        <v>10.9</v>
      </c>
      <c r="CC14" s="59">
        <f>MIN(CC6:CC8)</f>
        <v>0</v>
      </c>
      <c r="CD14" s="59">
        <f>MIN(CD6:CD8)</f>
        <v>0</v>
      </c>
      <c r="CE14" s="28">
        <f t="shared" ref="CE14:CN14" si="23">MIN(CE6:CE8)</f>
        <v>28.7</v>
      </c>
      <c r="CF14" s="59">
        <f t="shared" si="23"/>
        <v>0</v>
      </c>
      <c r="CG14" s="28">
        <f t="shared" si="23"/>
        <v>15.8</v>
      </c>
      <c r="CH14" s="28">
        <f t="shared" si="23"/>
        <v>16</v>
      </c>
      <c r="CI14" s="59">
        <f t="shared" si="23"/>
        <v>0</v>
      </c>
      <c r="CJ14" s="59">
        <f t="shared" si="23"/>
        <v>0</v>
      </c>
      <c r="CK14" s="59">
        <f t="shared" si="23"/>
        <v>0</v>
      </c>
      <c r="CL14" s="59">
        <f t="shared" si="23"/>
        <v>0</v>
      </c>
      <c r="CM14" s="28">
        <f t="shared" si="23"/>
        <v>0</v>
      </c>
      <c r="CN14" s="82">
        <f t="shared" si="23"/>
        <v>0</v>
      </c>
      <c r="CO14" s="62">
        <f>MIN(CO6:CO8)</f>
        <v>0</v>
      </c>
      <c r="CP14" s="59">
        <f>MIN(CP6:CP8)</f>
        <v>0</v>
      </c>
      <c r="CQ14" s="28">
        <f>MIN(CQ6:CQ8)</f>
        <v>0.19400000000000001</v>
      </c>
      <c r="CR14" s="28">
        <f t="shared" ref="CR14:DA14" si="24">MIN(CR6:CR8)</f>
        <v>7.6499999999999999E-2</v>
      </c>
      <c r="CS14" s="59">
        <f t="shared" si="24"/>
        <v>0</v>
      </c>
      <c r="CT14" s="28">
        <f t="shared" si="24"/>
        <v>2.0299999999999999E-2</v>
      </c>
      <c r="CU14" s="28">
        <f t="shared" si="24"/>
        <v>2.0199999999999999E-2</v>
      </c>
      <c r="CV14" s="59">
        <f t="shared" si="24"/>
        <v>0</v>
      </c>
      <c r="CW14" s="59">
        <f t="shared" si="24"/>
        <v>0</v>
      </c>
      <c r="CX14" s="59">
        <f t="shared" si="24"/>
        <v>0</v>
      </c>
      <c r="CY14" s="59">
        <f t="shared" si="24"/>
        <v>0</v>
      </c>
      <c r="CZ14" s="28">
        <f t="shared" si="24"/>
        <v>0</v>
      </c>
      <c r="DA14" s="82">
        <f t="shared" si="24"/>
        <v>0</v>
      </c>
      <c r="DB14" s="62">
        <f>MIN(DB6:DB8)</f>
        <v>0</v>
      </c>
      <c r="DC14" s="59">
        <f>MIN(DC6:DC8)</f>
        <v>0</v>
      </c>
      <c r="DD14" s="28">
        <f>MIN(DD6:DD8)</f>
        <v>2.3099999999999999E-2</v>
      </c>
      <c r="DE14" s="59">
        <f t="shared" ref="DE14:DN14" si="25">MIN(DE6:DE8)</f>
        <v>0</v>
      </c>
      <c r="DF14" s="59">
        <f t="shared" si="25"/>
        <v>0</v>
      </c>
      <c r="DG14" s="59">
        <f t="shared" si="25"/>
        <v>0</v>
      </c>
      <c r="DH14" s="59">
        <f t="shared" si="25"/>
        <v>0</v>
      </c>
      <c r="DI14" s="59">
        <f t="shared" si="25"/>
        <v>0</v>
      </c>
      <c r="DJ14" s="59">
        <f t="shared" si="25"/>
        <v>0</v>
      </c>
      <c r="DK14" s="59">
        <f t="shared" si="25"/>
        <v>0</v>
      </c>
      <c r="DL14" s="59">
        <f t="shared" si="25"/>
        <v>0</v>
      </c>
      <c r="DM14" s="59">
        <f t="shared" si="25"/>
        <v>0</v>
      </c>
      <c r="DN14" s="82">
        <f t="shared" si="25"/>
        <v>0</v>
      </c>
    </row>
    <row r="15" spans="1:118" x14ac:dyDescent="0.25">
      <c r="A15" s="6" t="s">
        <v>15</v>
      </c>
      <c r="B15" s="28">
        <f t="shared" ref="B15:N15" si="26">MAX(B6:B8)</f>
        <v>56.5</v>
      </c>
      <c r="C15" s="59">
        <f t="shared" si="26"/>
        <v>0</v>
      </c>
      <c r="D15" s="28">
        <f t="shared" si="26"/>
        <v>53</v>
      </c>
      <c r="E15" s="59">
        <f t="shared" si="26"/>
        <v>0</v>
      </c>
      <c r="F15" s="59">
        <f t="shared" si="26"/>
        <v>0</v>
      </c>
      <c r="G15" s="28">
        <f t="shared" si="26"/>
        <v>60.5</v>
      </c>
      <c r="H15" s="59">
        <f t="shared" si="26"/>
        <v>0</v>
      </c>
      <c r="I15" s="59">
        <f t="shared" si="26"/>
        <v>0</v>
      </c>
      <c r="J15" s="59">
        <f t="shared" si="26"/>
        <v>0</v>
      </c>
      <c r="K15" s="28">
        <f t="shared" si="26"/>
        <v>58</v>
      </c>
      <c r="L15" s="59">
        <f t="shared" si="26"/>
        <v>0</v>
      </c>
      <c r="M15" s="28">
        <f t="shared" si="26"/>
        <v>0</v>
      </c>
      <c r="N15" s="82">
        <f t="shared" si="26"/>
        <v>0</v>
      </c>
      <c r="AB15" s="63">
        <f>MAX(AB6:AB8)</f>
        <v>5.0000000000000001E-3</v>
      </c>
      <c r="AC15" s="28">
        <f t="shared" ref="AC15:AN15" si="27">MAX(AC6:AC8)</f>
        <v>6.4999999999999997E-3</v>
      </c>
      <c r="AD15" s="28">
        <f t="shared" si="27"/>
        <v>2.5499999999999998E-2</v>
      </c>
      <c r="AE15" s="28">
        <f t="shared" si="27"/>
        <v>1.9699999999999999E-2</v>
      </c>
      <c r="AF15" s="28">
        <f t="shared" si="27"/>
        <v>2.5700000000000001E-2</v>
      </c>
      <c r="AG15" s="28">
        <f t="shared" si="27"/>
        <v>2.01E-2</v>
      </c>
      <c r="AH15" s="28">
        <f t="shared" si="27"/>
        <v>2.3800000000000002E-2</v>
      </c>
      <c r="AI15" s="28">
        <f t="shared" si="27"/>
        <v>2.4199999999999999E-2</v>
      </c>
      <c r="AJ15" s="28">
        <f t="shared" si="27"/>
        <v>3.9300000000000002E-2</v>
      </c>
      <c r="AK15" s="28">
        <f t="shared" si="27"/>
        <v>3.0700000000000002E-2</v>
      </c>
      <c r="AL15" s="28">
        <f t="shared" si="27"/>
        <v>5.2400000000000002E-2</v>
      </c>
      <c r="AM15" s="28">
        <f t="shared" si="27"/>
        <v>0</v>
      </c>
      <c r="AN15" s="28">
        <f t="shared" si="27"/>
        <v>2.9100000000000001E-2</v>
      </c>
      <c r="AO15" s="25">
        <f>MAX(AO6:AO8)</f>
        <v>12</v>
      </c>
      <c r="AP15" s="59">
        <f>MAX(AP6:AP8)</f>
        <v>0</v>
      </c>
      <c r="AQ15" s="28">
        <f>MAX(AQ6:AQ8)</f>
        <v>4.3</v>
      </c>
      <c r="AR15" s="59">
        <f t="shared" ref="AR15:BA15" si="28">MAX(AR6:AR8)</f>
        <v>0</v>
      </c>
      <c r="AS15" s="59">
        <f t="shared" si="28"/>
        <v>0</v>
      </c>
      <c r="AT15" s="28">
        <f t="shared" si="28"/>
        <v>6</v>
      </c>
      <c r="AU15" s="59">
        <f t="shared" si="28"/>
        <v>0</v>
      </c>
      <c r="AV15" s="59">
        <f t="shared" si="28"/>
        <v>0</v>
      </c>
      <c r="AW15" s="59">
        <f t="shared" si="28"/>
        <v>0</v>
      </c>
      <c r="AX15" s="28">
        <f t="shared" si="28"/>
        <v>8.98</v>
      </c>
      <c r="AY15" s="59">
        <f t="shared" si="28"/>
        <v>0</v>
      </c>
      <c r="AZ15" s="28">
        <f t="shared" si="28"/>
        <v>0</v>
      </c>
      <c r="BA15" s="82">
        <f t="shared" si="28"/>
        <v>0</v>
      </c>
      <c r="BB15" s="25">
        <f>MAX(BB6:BB8)</f>
        <v>0</v>
      </c>
      <c r="BC15" s="59">
        <f>MAX(BC6:BC8)</f>
        <v>0</v>
      </c>
      <c r="BD15" s="28">
        <f>MAX(BD6:BD8)</f>
        <v>0.75</v>
      </c>
      <c r="BE15" s="59">
        <f t="shared" ref="BE15:BN15" si="29">MAX(BE6:BE8)</f>
        <v>0</v>
      </c>
      <c r="BF15" s="59">
        <f t="shared" si="29"/>
        <v>0</v>
      </c>
      <c r="BG15" s="28">
        <f t="shared" si="29"/>
        <v>1.03</v>
      </c>
      <c r="BH15" s="59">
        <f t="shared" si="29"/>
        <v>0</v>
      </c>
      <c r="BI15" s="59">
        <f t="shared" si="29"/>
        <v>0</v>
      </c>
      <c r="BJ15" s="59">
        <f t="shared" si="29"/>
        <v>0</v>
      </c>
      <c r="BK15" s="28">
        <f t="shared" si="29"/>
        <v>1</v>
      </c>
      <c r="BL15" s="59">
        <f t="shared" si="29"/>
        <v>0</v>
      </c>
      <c r="BM15" s="28">
        <f t="shared" si="29"/>
        <v>0</v>
      </c>
      <c r="BN15" s="82">
        <f t="shared" si="29"/>
        <v>0</v>
      </c>
      <c r="BO15" s="25">
        <f>MAX(BO6:BO8)</f>
        <v>4.71</v>
      </c>
      <c r="BP15" s="59">
        <f>MAX(BP6:BP8)</f>
        <v>0</v>
      </c>
      <c r="BQ15" s="59">
        <f>MAX(BQ6:BQ8)</f>
        <v>0</v>
      </c>
      <c r="BR15" s="28">
        <f t="shared" ref="BR15:CA15" si="30">MAX(BR6:BR8)</f>
        <v>6.55</v>
      </c>
      <c r="BS15" s="59">
        <f t="shared" si="30"/>
        <v>0</v>
      </c>
      <c r="BT15" s="28">
        <f t="shared" si="30"/>
        <v>6.02</v>
      </c>
      <c r="BU15" s="28">
        <f t="shared" si="30"/>
        <v>5.92</v>
      </c>
      <c r="BV15" s="59">
        <f t="shared" si="30"/>
        <v>0</v>
      </c>
      <c r="BW15" s="59">
        <f t="shared" si="30"/>
        <v>0</v>
      </c>
      <c r="BX15" s="59">
        <f t="shared" si="30"/>
        <v>0</v>
      </c>
      <c r="BY15" s="59">
        <f t="shared" si="30"/>
        <v>0</v>
      </c>
      <c r="BZ15" s="28">
        <f t="shared" si="30"/>
        <v>0</v>
      </c>
      <c r="CA15" s="82">
        <f t="shared" si="30"/>
        <v>0</v>
      </c>
      <c r="CB15" s="25">
        <f>MAX(CB6:CB8)</f>
        <v>11.9</v>
      </c>
      <c r="CC15" s="59">
        <f>MAX(CC6:CC8)</f>
        <v>0</v>
      </c>
      <c r="CD15" s="59">
        <f>MAX(CD6:CD8)</f>
        <v>0</v>
      </c>
      <c r="CE15" s="28">
        <f t="shared" ref="CE15:CN15" si="31">MAX(CE6:CE8)</f>
        <v>33.700000000000003</v>
      </c>
      <c r="CF15" s="59">
        <f t="shared" si="31"/>
        <v>0</v>
      </c>
      <c r="CG15" s="28">
        <f t="shared" si="31"/>
        <v>17.8</v>
      </c>
      <c r="CH15" s="28">
        <f t="shared" si="31"/>
        <v>20.2</v>
      </c>
      <c r="CI15" s="59">
        <f t="shared" si="31"/>
        <v>0</v>
      </c>
      <c r="CJ15" s="59">
        <f t="shared" si="31"/>
        <v>0</v>
      </c>
      <c r="CK15" s="59">
        <f t="shared" si="31"/>
        <v>0</v>
      </c>
      <c r="CL15" s="59">
        <f t="shared" si="31"/>
        <v>0</v>
      </c>
      <c r="CM15" s="28">
        <f t="shared" si="31"/>
        <v>0</v>
      </c>
      <c r="CN15" s="82">
        <f t="shared" si="31"/>
        <v>0</v>
      </c>
      <c r="CO15" s="62">
        <f>MAX(CO6:CO8)</f>
        <v>0</v>
      </c>
      <c r="CP15" s="59">
        <f>MAX(CP6:CP8)</f>
        <v>0</v>
      </c>
      <c r="CQ15" s="28">
        <f>MAX(CQ6:CQ8)</f>
        <v>0.505</v>
      </c>
      <c r="CR15" s="28">
        <f t="shared" ref="CR15:DA15" si="32">MAX(CR6:CR8)</f>
        <v>0.11</v>
      </c>
      <c r="CS15" s="59">
        <f t="shared" si="32"/>
        <v>0</v>
      </c>
      <c r="CT15" s="28">
        <f t="shared" si="32"/>
        <v>4.53E-2</v>
      </c>
      <c r="CU15" s="28">
        <f t="shared" si="32"/>
        <v>3.7400000000000003E-2</v>
      </c>
      <c r="CV15" s="59">
        <f t="shared" si="32"/>
        <v>0</v>
      </c>
      <c r="CW15" s="59">
        <f t="shared" si="32"/>
        <v>0</v>
      </c>
      <c r="CX15" s="59">
        <f t="shared" si="32"/>
        <v>0</v>
      </c>
      <c r="CY15" s="59">
        <f t="shared" si="32"/>
        <v>0</v>
      </c>
      <c r="CZ15" s="28">
        <f t="shared" si="32"/>
        <v>0</v>
      </c>
      <c r="DA15" s="82">
        <f t="shared" si="32"/>
        <v>0</v>
      </c>
      <c r="DB15" s="62">
        <f>MAX(DB6:DB8)</f>
        <v>0</v>
      </c>
      <c r="DC15" s="59">
        <f>MAX(DC6:DC8)</f>
        <v>0</v>
      </c>
      <c r="DD15" s="28">
        <f>MAX(DD6:DD8)</f>
        <v>5.1799999999999999E-2</v>
      </c>
      <c r="DE15" s="59">
        <f t="shared" ref="DE15:DN15" si="33">MAX(DE6:DE8)</f>
        <v>0</v>
      </c>
      <c r="DF15" s="59">
        <f t="shared" si="33"/>
        <v>0</v>
      </c>
      <c r="DG15" s="59">
        <f t="shared" si="33"/>
        <v>0</v>
      </c>
      <c r="DH15" s="59">
        <f t="shared" si="33"/>
        <v>0</v>
      </c>
      <c r="DI15" s="59">
        <f t="shared" si="33"/>
        <v>0</v>
      </c>
      <c r="DJ15" s="59">
        <f t="shared" si="33"/>
        <v>0</v>
      </c>
      <c r="DK15" s="59">
        <f t="shared" si="33"/>
        <v>0</v>
      </c>
      <c r="DL15" s="59">
        <f t="shared" si="33"/>
        <v>0</v>
      </c>
      <c r="DM15" s="59">
        <f t="shared" si="33"/>
        <v>0</v>
      </c>
      <c r="DN15" s="82">
        <f t="shared" si="33"/>
        <v>0</v>
      </c>
    </row>
    <row r="16" spans="1:118" x14ac:dyDescent="0.25">
      <c r="A16" s="6" t="s">
        <v>16</v>
      </c>
      <c r="B16" s="32">
        <f t="shared" ref="B16:N16" si="34">MIN(B9:B11)</f>
        <v>55.2</v>
      </c>
      <c r="C16" s="59">
        <f t="shared" si="34"/>
        <v>0</v>
      </c>
      <c r="D16" s="32">
        <f t="shared" si="34"/>
        <v>50.7</v>
      </c>
      <c r="E16" s="59">
        <f t="shared" si="34"/>
        <v>0</v>
      </c>
      <c r="F16" s="59">
        <f t="shared" si="34"/>
        <v>0</v>
      </c>
      <c r="G16" s="32">
        <f t="shared" si="34"/>
        <v>55.1</v>
      </c>
      <c r="H16" s="59">
        <f t="shared" si="34"/>
        <v>0</v>
      </c>
      <c r="I16" s="59">
        <f t="shared" si="34"/>
        <v>0</v>
      </c>
      <c r="J16" s="59">
        <f t="shared" si="34"/>
        <v>0</v>
      </c>
      <c r="K16" s="32">
        <f t="shared" si="34"/>
        <v>56.3</v>
      </c>
      <c r="L16" s="59">
        <f t="shared" si="34"/>
        <v>0</v>
      </c>
      <c r="M16" s="32">
        <f t="shared" si="34"/>
        <v>0</v>
      </c>
      <c r="N16" s="82">
        <f t="shared" si="34"/>
        <v>0</v>
      </c>
      <c r="AB16" s="64">
        <f>MIN(AB9:AB11)</f>
        <v>5.0000000000000001E-3</v>
      </c>
      <c r="AC16" s="78">
        <f t="shared" ref="AC16:AN16" si="35">MIN(AC9:AC11)</f>
        <v>5.0000000000000001E-3</v>
      </c>
      <c r="AD16" s="32">
        <f t="shared" si="35"/>
        <v>1.01E-2</v>
      </c>
      <c r="AE16" s="78">
        <f t="shared" si="35"/>
        <v>5.0000000000000001E-3</v>
      </c>
      <c r="AF16" s="32">
        <f t="shared" si="35"/>
        <v>1.29E-2</v>
      </c>
      <c r="AG16" s="78">
        <f t="shared" si="35"/>
        <v>5.0000000000000001E-3</v>
      </c>
      <c r="AH16" s="78">
        <f t="shared" si="35"/>
        <v>5.0000000000000001E-3</v>
      </c>
      <c r="AI16" s="32">
        <f t="shared" si="35"/>
        <v>1.7600000000000001E-2</v>
      </c>
      <c r="AJ16" s="32">
        <f t="shared" si="35"/>
        <v>1.5699999999999999E-2</v>
      </c>
      <c r="AK16" s="32">
        <f t="shared" si="35"/>
        <v>2.2100000000000002E-2</v>
      </c>
      <c r="AL16" s="32">
        <f t="shared" si="35"/>
        <v>1.29E-2</v>
      </c>
      <c r="AM16" s="32">
        <f t="shared" si="35"/>
        <v>0</v>
      </c>
      <c r="AN16" s="32">
        <f t="shared" si="35"/>
        <v>1.6199999999999999E-2</v>
      </c>
      <c r="AO16" s="29">
        <f>MIN(AO9:AO11)</f>
        <v>7</v>
      </c>
      <c r="AP16" s="59">
        <f>MIN(AP9:AP11)</f>
        <v>0</v>
      </c>
      <c r="AQ16" s="32">
        <f>MIN(AQ9:AQ11)</f>
        <v>4.3</v>
      </c>
      <c r="AR16" s="59">
        <f t="shared" ref="AR16:BA16" si="36">MIN(AR9:AR11)</f>
        <v>0</v>
      </c>
      <c r="AS16" s="59">
        <f t="shared" si="36"/>
        <v>0</v>
      </c>
      <c r="AT16" s="32">
        <f t="shared" si="36"/>
        <v>2.7</v>
      </c>
      <c r="AU16" s="59">
        <f t="shared" si="36"/>
        <v>0</v>
      </c>
      <c r="AV16" s="59">
        <f t="shared" si="36"/>
        <v>0</v>
      </c>
      <c r="AW16" s="59">
        <f t="shared" si="36"/>
        <v>0</v>
      </c>
      <c r="AX16" s="32">
        <f>MIN(AX9:AX11)</f>
        <v>6.8</v>
      </c>
      <c r="AY16" s="59">
        <f t="shared" si="36"/>
        <v>0</v>
      </c>
      <c r="AZ16" s="32">
        <f t="shared" si="36"/>
        <v>0</v>
      </c>
      <c r="BA16" s="82">
        <f t="shared" si="36"/>
        <v>0</v>
      </c>
      <c r="BB16" s="29">
        <f>MIN(BB9:BB11)</f>
        <v>0.69599999999999995</v>
      </c>
      <c r="BC16" s="59">
        <f>MIN(BC9:BC11)</f>
        <v>0</v>
      </c>
      <c r="BD16" s="32">
        <f>MIN(BD9:BD11)</f>
        <v>0.622</v>
      </c>
      <c r="BE16" s="59">
        <f t="shared" ref="BE16:BN16" si="37">MIN(BE9:BE11)</f>
        <v>0</v>
      </c>
      <c r="BF16" s="59">
        <f t="shared" si="37"/>
        <v>0</v>
      </c>
      <c r="BG16" s="32">
        <f t="shared" si="37"/>
        <v>1.48</v>
      </c>
      <c r="BH16" s="59">
        <f t="shared" si="37"/>
        <v>0</v>
      </c>
      <c r="BI16" s="59">
        <f t="shared" si="37"/>
        <v>0</v>
      </c>
      <c r="BJ16" s="59">
        <f t="shared" si="37"/>
        <v>0</v>
      </c>
      <c r="BK16" s="32">
        <f t="shared" si="37"/>
        <v>0.89500000000000002</v>
      </c>
      <c r="BL16" s="59">
        <f t="shared" si="37"/>
        <v>0</v>
      </c>
      <c r="BM16" s="32">
        <f t="shared" si="37"/>
        <v>0</v>
      </c>
      <c r="BN16" s="82">
        <f t="shared" si="37"/>
        <v>0</v>
      </c>
      <c r="BO16" s="62">
        <f>MIN(BO9:BO11)</f>
        <v>0</v>
      </c>
      <c r="BP16" s="59">
        <f>MIN(BP9:BP11)</f>
        <v>0</v>
      </c>
      <c r="BQ16" s="59">
        <f>MIN(BQ9:BQ11)</f>
        <v>0</v>
      </c>
      <c r="BR16" s="59">
        <f t="shared" ref="BR16:CA16" si="38">MIN(BR9:BR11)</f>
        <v>0</v>
      </c>
      <c r="BS16" s="59">
        <f t="shared" si="38"/>
        <v>0</v>
      </c>
      <c r="BT16" s="59">
        <f t="shared" si="38"/>
        <v>0</v>
      </c>
      <c r="BU16" s="59">
        <f t="shared" si="38"/>
        <v>0</v>
      </c>
      <c r="BV16" s="59">
        <f t="shared" si="38"/>
        <v>0</v>
      </c>
      <c r="BW16" s="59">
        <f t="shared" si="38"/>
        <v>0</v>
      </c>
      <c r="BX16" s="59">
        <f t="shared" si="38"/>
        <v>0</v>
      </c>
      <c r="BY16" s="59">
        <f t="shared" si="38"/>
        <v>0</v>
      </c>
      <c r="BZ16" s="32">
        <f t="shared" si="38"/>
        <v>0</v>
      </c>
      <c r="CA16" s="82">
        <f t="shared" si="38"/>
        <v>0</v>
      </c>
      <c r="CB16" s="62">
        <f>MIN(CB9:CB11)</f>
        <v>0</v>
      </c>
      <c r="CC16" s="59">
        <f>MIN(CC9:CC11)</f>
        <v>0</v>
      </c>
      <c r="CD16" s="59">
        <f>MIN(CD9:CD11)</f>
        <v>0</v>
      </c>
      <c r="CE16" s="59">
        <f t="shared" ref="CE16:CN16" si="39">MIN(CE9:CE11)</f>
        <v>0</v>
      </c>
      <c r="CF16" s="59">
        <f t="shared" si="39"/>
        <v>0</v>
      </c>
      <c r="CG16" s="59">
        <f t="shared" si="39"/>
        <v>0</v>
      </c>
      <c r="CH16" s="59">
        <f t="shared" si="39"/>
        <v>0</v>
      </c>
      <c r="CI16" s="59">
        <f t="shared" si="39"/>
        <v>0</v>
      </c>
      <c r="CJ16" s="59">
        <f t="shared" si="39"/>
        <v>0</v>
      </c>
      <c r="CK16" s="59">
        <f t="shared" si="39"/>
        <v>0</v>
      </c>
      <c r="CL16" s="59">
        <f t="shared" si="39"/>
        <v>0</v>
      </c>
      <c r="CM16" s="59">
        <f t="shared" si="39"/>
        <v>0</v>
      </c>
      <c r="CN16" s="82">
        <f t="shared" si="39"/>
        <v>0</v>
      </c>
      <c r="CO16" s="62">
        <f>MIN(CO9:CO11)</f>
        <v>0</v>
      </c>
      <c r="CP16" s="59">
        <f>MIN(CP9:CP11)</f>
        <v>0</v>
      </c>
      <c r="CQ16" s="59">
        <f>MIN(CQ9:CQ11)</f>
        <v>0</v>
      </c>
      <c r="CR16" s="59">
        <f t="shared" ref="CR16:DA16" si="40">MIN(CR9:CR11)</f>
        <v>0</v>
      </c>
      <c r="CS16" s="59">
        <f t="shared" si="40"/>
        <v>0</v>
      </c>
      <c r="CT16" s="59">
        <f t="shared" si="40"/>
        <v>0</v>
      </c>
      <c r="CU16" s="59">
        <f t="shared" si="40"/>
        <v>0</v>
      </c>
      <c r="CV16" s="59">
        <f t="shared" si="40"/>
        <v>0</v>
      </c>
      <c r="CW16" s="59">
        <f t="shared" si="40"/>
        <v>0</v>
      </c>
      <c r="CX16" s="59">
        <f t="shared" si="40"/>
        <v>0</v>
      </c>
      <c r="CY16" s="59">
        <f t="shared" si="40"/>
        <v>0</v>
      </c>
      <c r="CZ16" s="32">
        <f t="shared" si="40"/>
        <v>0</v>
      </c>
      <c r="DA16" s="82">
        <f t="shared" si="40"/>
        <v>0</v>
      </c>
      <c r="DB16" s="62">
        <f>MIN(DB9:DB11)</f>
        <v>0</v>
      </c>
      <c r="DC16" s="59">
        <f>MIN(DC9:DC11)</f>
        <v>0</v>
      </c>
      <c r="DD16" s="59">
        <f>MIN(DD9:DD11)</f>
        <v>0</v>
      </c>
      <c r="DE16" s="59">
        <f t="shared" ref="DE16:DN16" si="41">MIN(DE9:DE11)</f>
        <v>0</v>
      </c>
      <c r="DF16" s="59">
        <f t="shared" si="41"/>
        <v>0</v>
      </c>
      <c r="DG16" s="59">
        <f t="shared" si="41"/>
        <v>0</v>
      </c>
      <c r="DH16" s="59">
        <f t="shared" si="41"/>
        <v>0</v>
      </c>
      <c r="DI16" s="59">
        <f t="shared" si="41"/>
        <v>0</v>
      </c>
      <c r="DJ16" s="59">
        <f t="shared" si="41"/>
        <v>0</v>
      </c>
      <c r="DK16" s="59">
        <f t="shared" si="41"/>
        <v>0</v>
      </c>
      <c r="DL16" s="59">
        <f t="shared" si="41"/>
        <v>0</v>
      </c>
      <c r="DM16" s="59">
        <f t="shared" si="41"/>
        <v>0</v>
      </c>
      <c r="DN16" s="82">
        <f t="shared" si="41"/>
        <v>0</v>
      </c>
    </row>
    <row r="17" spans="1:118" x14ac:dyDescent="0.25">
      <c r="A17" s="6" t="s">
        <v>17</v>
      </c>
      <c r="B17" s="32">
        <f t="shared" ref="B17:N17" si="42">MAX(B9:B11)</f>
        <v>56.4</v>
      </c>
      <c r="C17" s="59">
        <f t="shared" si="42"/>
        <v>0</v>
      </c>
      <c r="D17" s="32">
        <f t="shared" si="42"/>
        <v>56.3</v>
      </c>
      <c r="E17" s="59">
        <f t="shared" si="42"/>
        <v>0</v>
      </c>
      <c r="F17" s="59">
        <f t="shared" si="42"/>
        <v>0</v>
      </c>
      <c r="G17" s="32">
        <f t="shared" si="42"/>
        <v>57.6</v>
      </c>
      <c r="H17" s="59">
        <f t="shared" si="42"/>
        <v>0</v>
      </c>
      <c r="I17" s="59">
        <f t="shared" si="42"/>
        <v>0</v>
      </c>
      <c r="J17" s="59">
        <f t="shared" si="42"/>
        <v>0</v>
      </c>
      <c r="K17" s="32">
        <f t="shared" si="42"/>
        <v>57.3</v>
      </c>
      <c r="L17" s="59">
        <f t="shared" si="42"/>
        <v>0</v>
      </c>
      <c r="M17" s="32">
        <f t="shared" si="42"/>
        <v>0</v>
      </c>
      <c r="N17" s="82">
        <f t="shared" si="42"/>
        <v>0</v>
      </c>
      <c r="AB17" s="64">
        <f>MAX(AB9:AB11)</f>
        <v>5.0000000000000001E-3</v>
      </c>
      <c r="AC17" s="32">
        <f t="shared" ref="AC17:AN17" si="43">MAX(AC9:AC11)</f>
        <v>6.3E-3</v>
      </c>
      <c r="AD17" s="32">
        <f t="shared" si="43"/>
        <v>1.4999999999999999E-2</v>
      </c>
      <c r="AE17" s="32">
        <f t="shared" si="43"/>
        <v>1.2699999999999999E-2</v>
      </c>
      <c r="AF17" s="32">
        <f t="shared" si="43"/>
        <v>1.6299999999999999E-2</v>
      </c>
      <c r="AG17" s="32">
        <f t="shared" si="43"/>
        <v>1.1599999999999999E-2</v>
      </c>
      <c r="AH17" s="32">
        <f t="shared" si="43"/>
        <v>2.0299999999999999E-2</v>
      </c>
      <c r="AI17" s="32">
        <f t="shared" si="43"/>
        <v>2.2200000000000001E-2</v>
      </c>
      <c r="AJ17" s="32">
        <f t="shared" si="43"/>
        <v>2.69E-2</v>
      </c>
      <c r="AK17" s="32">
        <f t="shared" si="43"/>
        <v>2.2499999999999999E-2</v>
      </c>
      <c r="AL17" s="32">
        <f t="shared" si="43"/>
        <v>1.7100000000000001E-2</v>
      </c>
      <c r="AM17" s="32">
        <f t="shared" si="43"/>
        <v>0</v>
      </c>
      <c r="AN17" s="32">
        <f t="shared" si="43"/>
        <v>1.8100000000000002E-2</v>
      </c>
      <c r="AO17" s="29">
        <f>MAX(AO9:AO11)</f>
        <v>13</v>
      </c>
      <c r="AP17" s="59">
        <f>MAX(AP9:AP11)</f>
        <v>0</v>
      </c>
      <c r="AQ17" s="32">
        <f>MAX(AQ9:AQ11)</f>
        <v>9.1</v>
      </c>
      <c r="AR17" s="59">
        <f t="shared" ref="AR17:BA17" si="44">MAX(AR9:AR11)</f>
        <v>0</v>
      </c>
      <c r="AS17" s="59">
        <f t="shared" si="44"/>
        <v>0</v>
      </c>
      <c r="AT17" s="32">
        <f t="shared" si="44"/>
        <v>8.6</v>
      </c>
      <c r="AU17" s="59">
        <f t="shared" si="44"/>
        <v>0</v>
      </c>
      <c r="AV17" s="59">
        <f t="shared" si="44"/>
        <v>0</v>
      </c>
      <c r="AW17" s="59">
        <f t="shared" si="44"/>
        <v>0</v>
      </c>
      <c r="AX17" s="32">
        <f>MAX(AX9:AX11)</f>
        <v>10.01</v>
      </c>
      <c r="AY17" s="59">
        <f t="shared" si="44"/>
        <v>0</v>
      </c>
      <c r="AZ17" s="32">
        <f t="shared" si="44"/>
        <v>0</v>
      </c>
      <c r="BA17" s="82">
        <f t="shared" si="44"/>
        <v>0</v>
      </c>
      <c r="BB17" s="29">
        <f>MAX(BB9:BB11)</f>
        <v>0.84499999999999997</v>
      </c>
      <c r="BC17" s="59">
        <f>MAX(BC9:BC11)</f>
        <v>0</v>
      </c>
      <c r="BD17" s="32">
        <f>MAX(BD9:BD11)</f>
        <v>0.622</v>
      </c>
      <c r="BE17" s="59">
        <f t="shared" ref="BE17:BN17" si="45">MAX(BE9:BE11)</f>
        <v>0</v>
      </c>
      <c r="BF17" s="59">
        <f t="shared" si="45"/>
        <v>0</v>
      </c>
      <c r="BG17" s="32">
        <f t="shared" si="45"/>
        <v>1.48</v>
      </c>
      <c r="BH17" s="59">
        <f t="shared" si="45"/>
        <v>0</v>
      </c>
      <c r="BI17" s="59">
        <f t="shared" si="45"/>
        <v>0</v>
      </c>
      <c r="BJ17" s="59">
        <f t="shared" si="45"/>
        <v>0</v>
      </c>
      <c r="BK17" s="32">
        <f t="shared" si="45"/>
        <v>1.48</v>
      </c>
      <c r="BL17" s="59">
        <f t="shared" si="45"/>
        <v>0</v>
      </c>
      <c r="BM17" s="32">
        <f t="shared" si="45"/>
        <v>0</v>
      </c>
      <c r="BN17" s="82">
        <f t="shared" si="45"/>
        <v>0</v>
      </c>
      <c r="BO17" s="62">
        <f>MAX(BO9:BO11)</f>
        <v>0</v>
      </c>
      <c r="BP17" s="59">
        <f>MAX(BP9:BP11)</f>
        <v>0</v>
      </c>
      <c r="BQ17" s="59">
        <f>MAX(BQ9:BQ11)</f>
        <v>0</v>
      </c>
      <c r="BR17" s="59">
        <f t="shared" ref="BR17:CA17" si="46">MAX(BR9:BR11)</f>
        <v>0</v>
      </c>
      <c r="BS17" s="59">
        <f t="shared" si="46"/>
        <v>0</v>
      </c>
      <c r="BT17" s="59">
        <f t="shared" si="46"/>
        <v>0</v>
      </c>
      <c r="BU17" s="59">
        <f t="shared" si="46"/>
        <v>0</v>
      </c>
      <c r="BV17" s="59">
        <f t="shared" si="46"/>
        <v>0</v>
      </c>
      <c r="BW17" s="59">
        <f t="shared" si="46"/>
        <v>0</v>
      </c>
      <c r="BX17" s="59">
        <f t="shared" si="46"/>
        <v>0</v>
      </c>
      <c r="BY17" s="59">
        <f t="shared" si="46"/>
        <v>0</v>
      </c>
      <c r="BZ17" s="32">
        <f t="shared" si="46"/>
        <v>0</v>
      </c>
      <c r="CA17" s="82">
        <f t="shared" si="46"/>
        <v>0</v>
      </c>
      <c r="CB17" s="62">
        <f>MAX(CB9:CB11)</f>
        <v>0</v>
      </c>
      <c r="CC17" s="59">
        <f>MAX(CC9:CC11)</f>
        <v>0</v>
      </c>
      <c r="CD17" s="59">
        <f>MAX(CD9:CD11)</f>
        <v>0</v>
      </c>
      <c r="CE17" s="59">
        <f t="shared" ref="CE17:CN17" si="47">MAX(CE9:CE11)</f>
        <v>0</v>
      </c>
      <c r="CF17" s="59">
        <f t="shared" si="47"/>
        <v>0</v>
      </c>
      <c r="CG17" s="59">
        <f t="shared" si="47"/>
        <v>0</v>
      </c>
      <c r="CH17" s="59">
        <f t="shared" si="47"/>
        <v>0</v>
      </c>
      <c r="CI17" s="59">
        <f t="shared" si="47"/>
        <v>0</v>
      </c>
      <c r="CJ17" s="59">
        <f t="shared" si="47"/>
        <v>0</v>
      </c>
      <c r="CK17" s="59">
        <f t="shared" si="47"/>
        <v>0</v>
      </c>
      <c r="CL17" s="59">
        <f t="shared" si="47"/>
        <v>0</v>
      </c>
      <c r="CM17" s="59">
        <f t="shared" si="47"/>
        <v>0</v>
      </c>
      <c r="CN17" s="82">
        <f t="shared" si="47"/>
        <v>0</v>
      </c>
      <c r="CO17" s="62">
        <f>MAX(CO9:CO11)</f>
        <v>0</v>
      </c>
      <c r="CP17" s="59">
        <f>MAX(CP9:CP11)</f>
        <v>0</v>
      </c>
      <c r="CQ17" s="59">
        <f>MAX(CQ9:CQ11)</f>
        <v>0</v>
      </c>
      <c r="CR17" s="59">
        <f t="shared" ref="CR17:DA17" si="48">MAX(CR9:CR11)</f>
        <v>0</v>
      </c>
      <c r="CS17" s="59">
        <f t="shared" si="48"/>
        <v>0</v>
      </c>
      <c r="CT17" s="59">
        <f t="shared" si="48"/>
        <v>0</v>
      </c>
      <c r="CU17" s="59">
        <f t="shared" si="48"/>
        <v>0</v>
      </c>
      <c r="CV17" s="59">
        <f t="shared" si="48"/>
        <v>0</v>
      </c>
      <c r="CW17" s="59">
        <f t="shared" si="48"/>
        <v>0</v>
      </c>
      <c r="CX17" s="59">
        <f t="shared" si="48"/>
        <v>0</v>
      </c>
      <c r="CY17" s="59">
        <f t="shared" si="48"/>
        <v>0</v>
      </c>
      <c r="CZ17" s="32">
        <f t="shared" si="48"/>
        <v>0</v>
      </c>
      <c r="DA17" s="82">
        <f t="shared" si="48"/>
        <v>0</v>
      </c>
      <c r="DB17" s="62">
        <f>MAX(DB9:DB11)</f>
        <v>0</v>
      </c>
      <c r="DC17" s="59">
        <f>MAX(DC9:DC11)</f>
        <v>0</v>
      </c>
      <c r="DD17" s="59">
        <f>MAX(DD9:DD11)</f>
        <v>0</v>
      </c>
      <c r="DE17" s="59">
        <f t="shared" ref="DE17:DN17" si="49">MAX(DE9:DE11)</f>
        <v>0</v>
      </c>
      <c r="DF17" s="59">
        <f t="shared" si="49"/>
        <v>0</v>
      </c>
      <c r="DG17" s="59">
        <f t="shared" si="49"/>
        <v>0</v>
      </c>
      <c r="DH17" s="59">
        <f t="shared" si="49"/>
        <v>0</v>
      </c>
      <c r="DI17" s="59">
        <f t="shared" si="49"/>
        <v>0</v>
      </c>
      <c r="DJ17" s="59">
        <f t="shared" si="49"/>
        <v>0</v>
      </c>
      <c r="DK17" s="59">
        <f t="shared" si="49"/>
        <v>0</v>
      </c>
      <c r="DL17" s="59">
        <f t="shared" si="49"/>
        <v>0</v>
      </c>
      <c r="DM17" s="59">
        <f t="shared" si="49"/>
        <v>0</v>
      </c>
      <c r="DN17" s="82">
        <f t="shared" si="49"/>
        <v>0</v>
      </c>
    </row>
    <row r="18" spans="1:118" x14ac:dyDescent="0.25">
      <c r="AB18" t="s">
        <v>80</v>
      </c>
    </row>
    <row r="19" spans="1:118" x14ac:dyDescent="0.25">
      <c r="B19" t="s">
        <v>29</v>
      </c>
      <c r="C19" t="s">
        <v>30</v>
      </c>
      <c r="AO19" t="s">
        <v>33</v>
      </c>
      <c r="AP19" t="s">
        <v>34</v>
      </c>
      <c r="AR19" s="84" t="s">
        <v>55</v>
      </c>
      <c r="AS19" s="84" t="s">
        <v>52</v>
      </c>
      <c r="AV19" s="7" t="s">
        <v>53</v>
      </c>
      <c r="AX19" t="s">
        <v>21</v>
      </c>
    </row>
    <row r="20" spans="1:118" x14ac:dyDescent="0.25">
      <c r="A20" s="17" t="s">
        <v>18</v>
      </c>
      <c r="B20">
        <f>MIN(B3:N5)</f>
        <v>50.5</v>
      </c>
      <c r="C20">
        <f>MAX(B3:N5)</f>
        <v>66.599999999999994</v>
      </c>
      <c r="AM20" t="s">
        <v>18</v>
      </c>
      <c r="AN20" t="s">
        <v>21</v>
      </c>
      <c r="AO20">
        <f>MIN(AO3:BA3)</f>
        <v>2.8</v>
      </c>
      <c r="AP20">
        <f>MAX(AO3:BA3)</f>
        <v>14.27</v>
      </c>
      <c r="AR20" s="84">
        <f>MIN(AO3:AU5)</f>
        <v>2.7</v>
      </c>
      <c r="AS20" s="84">
        <f>MIN(AV3:BA5)</f>
        <v>14</v>
      </c>
      <c r="AV20" s="7" t="s">
        <v>54</v>
      </c>
      <c r="AX20" t="s">
        <v>23</v>
      </c>
    </row>
    <row r="21" spans="1:118" x14ac:dyDescent="0.25">
      <c r="A21" s="17"/>
      <c r="AN21" t="s">
        <v>19</v>
      </c>
      <c r="AO21">
        <f>MIN(AO4:BA4)</f>
        <v>2.7</v>
      </c>
      <c r="AP21">
        <f>MAX(AO4:BA4)</f>
        <v>14.01</v>
      </c>
      <c r="AR21" s="84">
        <f>MAX(AO3:AU5)</f>
        <v>11</v>
      </c>
      <c r="AS21" s="84">
        <f>MAX(AV3:BA5)</f>
        <v>14.27</v>
      </c>
      <c r="AV21" s="7" t="s">
        <v>58</v>
      </c>
      <c r="AX21" t="s">
        <v>22</v>
      </c>
    </row>
    <row r="22" spans="1:118" x14ac:dyDescent="0.25">
      <c r="A22" s="18"/>
      <c r="AN22" t="s">
        <v>22</v>
      </c>
      <c r="AO22">
        <f>MIN(AO5:BA5)</f>
        <v>4.5999999999999996</v>
      </c>
      <c r="AP22">
        <f>MAX(AO5:BA5)</f>
        <v>14</v>
      </c>
      <c r="AR22" s="84"/>
      <c r="AS22" s="84"/>
      <c r="AV22" s="7" t="s">
        <v>64</v>
      </c>
    </row>
    <row r="23" spans="1:118" x14ac:dyDescent="0.25">
      <c r="A23" s="18" t="s">
        <v>51</v>
      </c>
      <c r="B23">
        <f>MIN(B6:N8)</f>
        <v>52.7</v>
      </c>
      <c r="C23">
        <f>MAX(B6:N8)</f>
        <v>60.5</v>
      </c>
      <c r="AR23" s="84"/>
      <c r="AS23" s="84"/>
      <c r="AV23" s="7" t="s">
        <v>73</v>
      </c>
    </row>
    <row r="24" spans="1:118" x14ac:dyDescent="0.25">
      <c r="A24" s="18"/>
      <c r="AM24" t="s">
        <v>19</v>
      </c>
      <c r="AN24" t="s">
        <v>21</v>
      </c>
      <c r="AO24">
        <f>MIN(AO6:BA6)</f>
        <v>2.6</v>
      </c>
      <c r="AP24">
        <f>MAX(AO6:BA6)</f>
        <v>8.98</v>
      </c>
      <c r="AR24" s="84">
        <f>MIN(AO6:AU8)</f>
        <v>2.6</v>
      </c>
      <c r="AS24" s="84">
        <f>MIN(AV6:BA8)</f>
        <v>8.7200000000000006</v>
      </c>
      <c r="AV24" s="7" t="s">
        <v>72</v>
      </c>
    </row>
    <row r="25" spans="1:118" x14ac:dyDescent="0.25">
      <c r="A25" s="18"/>
      <c r="AN25" t="s">
        <v>19</v>
      </c>
      <c r="AO25">
        <f>MIN(AO7:BA7)</f>
        <v>3.4</v>
      </c>
      <c r="AP25">
        <f>MAX(AO7:BA7)</f>
        <v>8.7799999999999994</v>
      </c>
      <c r="AR25" s="84">
        <f>MAX(AO6:AU8)</f>
        <v>12</v>
      </c>
      <c r="AS25" s="84">
        <f>MAX(AV6:BA8)</f>
        <v>8.98</v>
      </c>
      <c r="AV25" s="7" t="s">
        <v>81</v>
      </c>
    </row>
    <row r="26" spans="1:118" x14ac:dyDescent="0.25">
      <c r="A26" s="18" t="s">
        <v>20</v>
      </c>
      <c r="B26">
        <f>MIN(B9:N11)</f>
        <v>50.7</v>
      </c>
      <c r="C26">
        <f>MAX(B9:N11)</f>
        <v>57.6</v>
      </c>
      <c r="AN26" t="s">
        <v>22</v>
      </c>
      <c r="AO26">
        <f>MIN(AO8:BA8)</f>
        <v>4.3</v>
      </c>
      <c r="AP26">
        <f>MAX(AO8:BA8)</f>
        <v>12</v>
      </c>
      <c r="AR26" s="84"/>
      <c r="AS26" s="84"/>
      <c r="AV26" s="7" t="s">
        <v>83</v>
      </c>
    </row>
    <row r="27" spans="1:118" x14ac:dyDescent="0.25">
      <c r="A27" s="18"/>
      <c r="AR27" s="84"/>
      <c r="AS27" s="84"/>
      <c r="AV27" s="7" t="s">
        <v>82</v>
      </c>
    </row>
    <row r="28" spans="1:118" x14ac:dyDescent="0.25">
      <c r="AM28" t="s">
        <v>20</v>
      </c>
      <c r="AN28" t="s">
        <v>21</v>
      </c>
      <c r="AO28">
        <f>MIN(AO9:BA9)</f>
        <v>2.7</v>
      </c>
      <c r="AP28">
        <f>MAX(AO9:BA9)</f>
        <v>10.01</v>
      </c>
      <c r="AR28" s="84">
        <f>MIN(AO9:AU11)</f>
        <v>2.7</v>
      </c>
      <c r="AS28" s="84">
        <f>MIN(AV9:BA11)</f>
        <v>6.8</v>
      </c>
      <c r="AV28" s="7" t="s">
        <v>84</v>
      </c>
    </row>
    <row r="29" spans="1:118" x14ac:dyDescent="0.25">
      <c r="AN29" t="s">
        <v>19</v>
      </c>
      <c r="AO29">
        <f>MIN(AO10:BA10)</f>
        <v>3.2</v>
      </c>
      <c r="AP29">
        <f>MAX(AO10:BA10)</f>
        <v>9.1</v>
      </c>
      <c r="AR29" s="84">
        <f>MAX(AO9:AU11)</f>
        <v>13</v>
      </c>
      <c r="AS29" s="84">
        <f>MAX(AV9:BA11)</f>
        <v>10.01</v>
      </c>
      <c r="AV29" s="7" t="s">
        <v>88</v>
      </c>
    </row>
    <row r="30" spans="1:118" x14ac:dyDescent="0.25">
      <c r="AN30" t="s">
        <v>22</v>
      </c>
      <c r="AO30">
        <f>MIN(AO11:BA11)</f>
        <v>4.3</v>
      </c>
      <c r="AP30">
        <f>MAX(AO11:BA11)</f>
        <v>13</v>
      </c>
      <c r="AV30" s="7" t="s">
        <v>89</v>
      </c>
    </row>
    <row r="31" spans="1:118" x14ac:dyDescent="0.25">
      <c r="AV31" s="7" t="s">
        <v>56</v>
      </c>
    </row>
  </sheetData>
  <mergeCells count="9">
    <mergeCell ref="BB1:BN1"/>
    <mergeCell ref="CO1:DA1"/>
    <mergeCell ref="DB1:DN1"/>
    <mergeCell ref="B1:N1"/>
    <mergeCell ref="O1:AA1"/>
    <mergeCell ref="AB1:AN1"/>
    <mergeCell ref="AO1:BA1"/>
    <mergeCell ref="BO1:CA1"/>
    <mergeCell ref="CB1:CN1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C7B9-6B1C-415C-B51E-7C58DEF39685}">
  <dimension ref="A1:J17"/>
  <sheetViews>
    <sheetView workbookViewId="0">
      <selection activeCell="J14" sqref="J14"/>
    </sheetView>
  </sheetViews>
  <sheetFormatPr defaultRowHeight="15" x14ac:dyDescent="0.25"/>
  <cols>
    <col min="1" max="1" width="15.28515625" customWidth="1"/>
    <col min="3" max="3" width="9.5703125" bestFit="1" customWidth="1"/>
    <col min="8" max="8" width="15.7109375" bestFit="1" customWidth="1"/>
    <col min="9" max="9" width="9.7109375" bestFit="1" customWidth="1"/>
  </cols>
  <sheetData>
    <row r="1" spans="1:10" x14ac:dyDescent="0.25">
      <c r="B1" s="101">
        <v>44309</v>
      </c>
      <c r="C1" s="102"/>
      <c r="I1" s="101">
        <v>44439</v>
      </c>
      <c r="J1" s="102"/>
    </row>
    <row r="2" spans="1:10" x14ac:dyDescent="0.25">
      <c r="A2" s="8" t="s">
        <v>18</v>
      </c>
      <c r="B2" t="s">
        <v>68</v>
      </c>
      <c r="C2" t="s">
        <v>28</v>
      </c>
      <c r="H2" s="8" t="s">
        <v>18</v>
      </c>
      <c r="J2" t="s">
        <v>28</v>
      </c>
    </row>
    <row r="3" spans="1:10" x14ac:dyDescent="0.25">
      <c r="A3" t="s">
        <v>24</v>
      </c>
      <c r="B3">
        <v>400</v>
      </c>
      <c r="C3">
        <f>B3*5</f>
        <v>2000</v>
      </c>
      <c r="H3" t="s">
        <v>24</v>
      </c>
    </row>
    <row r="4" spans="1:10" x14ac:dyDescent="0.25">
      <c r="A4" t="s">
        <v>25</v>
      </c>
      <c r="B4">
        <v>1900</v>
      </c>
      <c r="C4">
        <f t="shared" ref="C4:C6" si="0">B4*5</f>
        <v>9500</v>
      </c>
      <c r="H4" t="s">
        <v>25</v>
      </c>
    </row>
    <row r="5" spans="1:10" x14ac:dyDescent="0.25">
      <c r="A5" t="s">
        <v>26</v>
      </c>
      <c r="B5">
        <v>150</v>
      </c>
      <c r="C5">
        <f t="shared" si="0"/>
        <v>750</v>
      </c>
      <c r="H5" t="s">
        <v>26</v>
      </c>
    </row>
    <row r="6" spans="1:10" x14ac:dyDescent="0.25">
      <c r="A6" t="s">
        <v>27</v>
      </c>
      <c r="B6">
        <v>28800</v>
      </c>
      <c r="C6">
        <f t="shared" si="0"/>
        <v>144000</v>
      </c>
      <c r="H6" t="s">
        <v>27</v>
      </c>
    </row>
    <row r="8" spans="1:10" x14ac:dyDescent="0.25">
      <c r="A8" s="8" t="s">
        <v>23</v>
      </c>
      <c r="B8" t="s">
        <v>69</v>
      </c>
      <c r="C8" t="s">
        <v>28</v>
      </c>
      <c r="H8" s="8" t="s">
        <v>23</v>
      </c>
      <c r="J8" t="s">
        <v>28</v>
      </c>
    </row>
    <row r="9" spans="1:10" x14ac:dyDescent="0.25">
      <c r="A9" t="s">
        <v>24</v>
      </c>
      <c r="B9">
        <v>960</v>
      </c>
      <c r="C9">
        <f>B9*(1000/300)</f>
        <v>3200</v>
      </c>
      <c r="H9" t="s">
        <v>24</v>
      </c>
    </row>
    <row r="10" spans="1:10" x14ac:dyDescent="0.25">
      <c r="A10" t="s">
        <v>25</v>
      </c>
      <c r="B10">
        <v>4020</v>
      </c>
      <c r="C10">
        <f t="shared" ref="C10:C12" si="1">B10*(1000/300)</f>
        <v>13400</v>
      </c>
      <c r="H10" t="s">
        <v>25</v>
      </c>
    </row>
    <row r="11" spans="1:10" x14ac:dyDescent="0.25">
      <c r="A11" t="s">
        <v>70</v>
      </c>
      <c r="B11">
        <v>240</v>
      </c>
      <c r="C11">
        <f t="shared" si="1"/>
        <v>800</v>
      </c>
      <c r="H11" t="s">
        <v>70</v>
      </c>
    </row>
    <row r="12" spans="1:10" x14ac:dyDescent="0.25">
      <c r="A12" t="s">
        <v>27</v>
      </c>
      <c r="B12">
        <v>55080</v>
      </c>
      <c r="C12">
        <f t="shared" si="1"/>
        <v>183600</v>
      </c>
      <c r="H12" t="s">
        <v>27</v>
      </c>
    </row>
    <row r="14" spans="1:10" x14ac:dyDescent="0.25">
      <c r="A14" s="8" t="s">
        <v>20</v>
      </c>
      <c r="B14" t="s">
        <v>71</v>
      </c>
      <c r="C14" t="s">
        <v>28</v>
      </c>
      <c r="H14" s="8" t="s">
        <v>20</v>
      </c>
      <c r="J14" t="s">
        <v>28</v>
      </c>
    </row>
    <row r="15" spans="1:10" x14ac:dyDescent="0.25">
      <c r="A15" t="s">
        <v>24</v>
      </c>
      <c r="B15">
        <v>360</v>
      </c>
      <c r="C15" s="73">
        <f>B15*(1000/275)</f>
        <v>1309.090909090909</v>
      </c>
      <c r="H15" t="s">
        <v>24</v>
      </c>
    </row>
    <row r="16" spans="1:10" x14ac:dyDescent="0.25">
      <c r="A16" t="s">
        <v>25</v>
      </c>
      <c r="B16">
        <v>1260</v>
      </c>
      <c r="C16" s="73">
        <f t="shared" ref="C16:C17" si="2">B16*(1000/275)</f>
        <v>4581.818181818182</v>
      </c>
      <c r="H16" t="s">
        <v>25</v>
      </c>
    </row>
    <row r="17" spans="1:8" x14ac:dyDescent="0.25">
      <c r="A17" t="s">
        <v>27</v>
      </c>
      <c r="B17">
        <v>52560</v>
      </c>
      <c r="C17" s="73">
        <f t="shared" si="2"/>
        <v>191127.27272727274</v>
      </c>
      <c r="H17" t="s">
        <v>27</v>
      </c>
    </row>
  </sheetData>
  <mergeCells count="2">
    <mergeCell ref="B1:C1"/>
    <mergeCell ref="I1:J1"/>
  </mergeCells>
  <pageMargins left="0.7" right="0.7" top="0.75" bottom="0.75" header="0.3" footer="0.3"/>
  <pageSetup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D1B1E-2E55-4983-AB39-0DB088E8AB33}">
  <dimension ref="A1:M44"/>
  <sheetViews>
    <sheetView workbookViewId="0">
      <selection activeCell="E39" sqref="E39"/>
    </sheetView>
  </sheetViews>
  <sheetFormatPr defaultRowHeight="15" x14ac:dyDescent="0.25"/>
  <cols>
    <col min="1" max="1" width="10.140625" customWidth="1"/>
    <col min="2" max="2" width="16.140625" bestFit="1" customWidth="1"/>
    <col min="3" max="3" width="7.7109375" bestFit="1" customWidth="1"/>
    <col min="7" max="7" width="16.140625" bestFit="1" customWidth="1"/>
    <col min="12" max="12" width="16.140625" bestFit="1" customWidth="1"/>
  </cols>
  <sheetData>
    <row r="1" spans="1:13" x14ac:dyDescent="0.25">
      <c r="A1" s="101">
        <v>44309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x14ac:dyDescent="0.25">
      <c r="A2" s="8" t="s">
        <v>18</v>
      </c>
      <c r="C2" t="s">
        <v>75</v>
      </c>
      <c r="F2" t="s">
        <v>42</v>
      </c>
      <c r="H2" t="s">
        <v>75</v>
      </c>
      <c r="K2" t="s">
        <v>20</v>
      </c>
      <c r="M2" t="s">
        <v>75</v>
      </c>
    </row>
    <row r="3" spans="1:13" x14ac:dyDescent="0.25">
      <c r="A3" s="14" t="s">
        <v>0</v>
      </c>
      <c r="B3" s="15" t="s">
        <v>39</v>
      </c>
      <c r="C3">
        <f>13.16</f>
        <v>13.16</v>
      </c>
      <c r="F3" s="14" t="s">
        <v>3</v>
      </c>
      <c r="G3" s="15" t="s">
        <v>39</v>
      </c>
      <c r="H3" s="16">
        <f>6.12+0.61</f>
        <v>6.73</v>
      </c>
      <c r="K3" s="14" t="s">
        <v>6</v>
      </c>
      <c r="L3" s="15" t="s">
        <v>39</v>
      </c>
      <c r="M3" s="16">
        <f>17.37</f>
        <v>17.37</v>
      </c>
    </row>
    <row r="4" spans="1:13" x14ac:dyDescent="0.25">
      <c r="A4" s="9" t="s">
        <v>0</v>
      </c>
      <c r="B4" s="1" t="s">
        <v>40</v>
      </c>
      <c r="C4">
        <f>4.09+1.17+0.58+0.29</f>
        <v>6.13</v>
      </c>
      <c r="F4" s="9" t="s">
        <v>3</v>
      </c>
      <c r="G4" s="1" t="s">
        <v>40</v>
      </c>
      <c r="H4" s="10">
        <f>3.67+2.45+0.61</f>
        <v>6.73</v>
      </c>
      <c r="K4" s="9" t="s">
        <v>6</v>
      </c>
      <c r="L4" s="1" t="s">
        <v>40</v>
      </c>
      <c r="M4" s="10">
        <f>3.16+1.32+1.05+1.05+0.79+0.26+0.26+0.26</f>
        <v>8.15</v>
      </c>
    </row>
    <row r="5" spans="1:13" x14ac:dyDescent="0.25">
      <c r="A5" s="9" t="s">
        <v>0</v>
      </c>
      <c r="B5" s="1" t="s">
        <v>41</v>
      </c>
      <c r="C5">
        <f>32.16+23.1+17.25+7.31+0.29</f>
        <v>80.11</v>
      </c>
      <c r="F5" s="9" t="s">
        <v>3</v>
      </c>
      <c r="G5" s="1" t="s">
        <v>41</v>
      </c>
      <c r="H5" s="10">
        <f>30.58+27.83+22.63+3.98+0.31</f>
        <v>85.33</v>
      </c>
      <c r="K5" s="9" t="s">
        <v>6</v>
      </c>
      <c r="L5" s="1" t="s">
        <v>41</v>
      </c>
      <c r="M5" s="10">
        <f>32.37+19.21+18.42+3.42</f>
        <v>73.42</v>
      </c>
    </row>
    <row r="6" spans="1:13" x14ac:dyDescent="0.25">
      <c r="A6" s="9" t="s">
        <v>0</v>
      </c>
      <c r="B6" s="38" t="s">
        <v>44</v>
      </c>
      <c r="C6">
        <f>0.29</f>
        <v>0.28999999999999998</v>
      </c>
      <c r="F6" s="39" t="s">
        <v>3</v>
      </c>
      <c r="G6" s="38" t="s">
        <v>43</v>
      </c>
      <c r="H6" s="10">
        <v>0.31</v>
      </c>
      <c r="K6" s="9" t="s">
        <v>6</v>
      </c>
      <c r="L6" s="38" t="s">
        <v>44</v>
      </c>
      <c r="M6" s="10">
        <f>0.79</f>
        <v>0.79</v>
      </c>
    </row>
    <row r="7" spans="1:13" x14ac:dyDescent="0.25">
      <c r="A7" s="9" t="s">
        <v>0</v>
      </c>
      <c r="B7" s="38" t="s">
        <v>66</v>
      </c>
      <c r="C7">
        <f>0.29</f>
        <v>0.28999999999999998</v>
      </c>
      <c r="F7" s="39" t="s">
        <v>3</v>
      </c>
      <c r="G7" s="38" t="s">
        <v>44</v>
      </c>
      <c r="H7" s="10">
        <v>0.31</v>
      </c>
      <c r="K7" s="11" t="s">
        <v>6</v>
      </c>
      <c r="L7" s="37" t="s">
        <v>67</v>
      </c>
      <c r="M7" s="13">
        <f>0.26</f>
        <v>0.26</v>
      </c>
    </row>
    <row r="8" spans="1:13" x14ac:dyDescent="0.25">
      <c r="A8" s="14" t="s">
        <v>1</v>
      </c>
      <c r="B8" s="15" t="s">
        <v>39</v>
      </c>
      <c r="C8" s="16">
        <f>4.39</f>
        <v>4.3899999999999997</v>
      </c>
      <c r="F8" s="36" t="s">
        <v>3</v>
      </c>
      <c r="G8" s="37" t="s">
        <v>66</v>
      </c>
      <c r="H8" s="13">
        <v>0.61</v>
      </c>
      <c r="K8" s="14" t="s">
        <v>7</v>
      </c>
      <c r="L8" s="15" t="s">
        <v>39</v>
      </c>
      <c r="M8" s="16">
        <f>8.36</f>
        <v>8.36</v>
      </c>
    </row>
    <row r="9" spans="1:13" x14ac:dyDescent="0.25">
      <c r="A9" s="9" t="s">
        <v>1</v>
      </c>
      <c r="B9" s="1" t="s">
        <v>40</v>
      </c>
      <c r="C9" s="10">
        <f>2.82+0.63+0.63</f>
        <v>4.08</v>
      </c>
      <c r="F9" s="14" t="s">
        <v>4</v>
      </c>
      <c r="G9" s="15" t="s">
        <v>39</v>
      </c>
      <c r="H9" s="16">
        <f>1.25</f>
        <v>1.25</v>
      </c>
      <c r="J9" s="8"/>
      <c r="K9" s="9" t="s">
        <v>7</v>
      </c>
      <c r="L9" s="1" t="s">
        <v>40</v>
      </c>
      <c r="M9" s="10">
        <f>5.19+4.61+0.29</f>
        <v>10.09</v>
      </c>
    </row>
    <row r="10" spans="1:13" x14ac:dyDescent="0.25">
      <c r="A10" s="9" t="s">
        <v>1</v>
      </c>
      <c r="B10" s="1" t="s">
        <v>41</v>
      </c>
      <c r="C10" s="10">
        <f>44.83+35.11+9.4+1.88+0.31</f>
        <v>91.53</v>
      </c>
      <c r="F10" s="9" t="s">
        <v>4</v>
      </c>
      <c r="G10" s="1" t="s">
        <v>40</v>
      </c>
      <c r="H10" s="10">
        <f>3.75+3.44+0.63+0.31+0.31</f>
        <v>8.44</v>
      </c>
      <c r="K10" s="11" t="s">
        <v>7</v>
      </c>
      <c r="L10" s="12" t="s">
        <v>41</v>
      </c>
      <c r="M10" s="13">
        <f>43.23+23.34+7.78+6.05+1.15</f>
        <v>81.55</v>
      </c>
    </row>
    <row r="11" spans="1:13" x14ac:dyDescent="0.25">
      <c r="A11" s="39" t="s">
        <v>1</v>
      </c>
      <c r="B11" s="38" t="s">
        <v>43</v>
      </c>
      <c r="C11" s="40">
        <v>0</v>
      </c>
      <c r="F11" s="9" t="s">
        <v>4</v>
      </c>
      <c r="G11" s="1" t="s">
        <v>41</v>
      </c>
      <c r="H11" s="10">
        <f>32.5+29.69+23.75+4.06</f>
        <v>90</v>
      </c>
      <c r="K11" s="14" t="s">
        <v>8</v>
      </c>
      <c r="L11" s="15" t="s">
        <v>39</v>
      </c>
      <c r="M11" s="16">
        <f>3.62+0.66</f>
        <v>4.28</v>
      </c>
    </row>
    <row r="12" spans="1:13" x14ac:dyDescent="0.25">
      <c r="A12" s="39" t="s">
        <v>1</v>
      </c>
      <c r="B12" s="38" t="s">
        <v>44</v>
      </c>
      <c r="C12" s="40">
        <v>0</v>
      </c>
      <c r="F12" s="11" t="s">
        <v>4</v>
      </c>
      <c r="G12" s="37" t="s">
        <v>66</v>
      </c>
      <c r="H12" s="13">
        <f>0.31</f>
        <v>0.31</v>
      </c>
      <c r="K12" s="9" t="s">
        <v>8</v>
      </c>
      <c r="L12" s="1" t="s">
        <v>40</v>
      </c>
      <c r="M12" s="10">
        <f>5.26+1.32+0.33</f>
        <v>6.91</v>
      </c>
    </row>
    <row r="13" spans="1:13" x14ac:dyDescent="0.25">
      <c r="A13" s="14" t="s">
        <v>2</v>
      </c>
      <c r="B13" s="15" t="s">
        <v>39</v>
      </c>
      <c r="C13" s="16">
        <f>14.04</f>
        <v>14.04</v>
      </c>
      <c r="F13" s="14" t="s">
        <v>5</v>
      </c>
      <c r="G13" s="15" t="s">
        <v>39</v>
      </c>
      <c r="H13" s="16">
        <f>0</f>
        <v>0</v>
      </c>
      <c r="K13" s="9" t="s">
        <v>8</v>
      </c>
      <c r="L13" s="1" t="s">
        <v>41</v>
      </c>
      <c r="M13" s="10">
        <f>34.21+25+24.34+3.95+0.33</f>
        <v>87.83</v>
      </c>
    </row>
    <row r="14" spans="1:13" x14ac:dyDescent="0.25">
      <c r="A14" s="9" t="s">
        <v>2</v>
      </c>
      <c r="B14" s="1" t="s">
        <v>40</v>
      </c>
      <c r="C14" s="10">
        <f>1.12+0.84+0.28</f>
        <v>2.2400000000000002</v>
      </c>
      <c r="F14" s="9" t="s">
        <v>5</v>
      </c>
      <c r="G14" s="1" t="s">
        <v>40</v>
      </c>
      <c r="H14" s="10">
        <f>1.25</f>
        <v>1.25</v>
      </c>
      <c r="K14" s="9" t="s">
        <v>8</v>
      </c>
      <c r="L14" s="38" t="s">
        <v>44</v>
      </c>
      <c r="M14" s="10">
        <f>0.33</f>
        <v>0.33</v>
      </c>
    </row>
    <row r="15" spans="1:13" x14ac:dyDescent="0.25">
      <c r="A15" s="9" t="s">
        <v>2</v>
      </c>
      <c r="B15" s="1" t="s">
        <v>41</v>
      </c>
      <c r="C15" s="10">
        <f>44.66+14.61+12.92+10.67+0.28</f>
        <v>83.14</v>
      </c>
      <c r="F15" s="11" t="s">
        <v>5</v>
      </c>
      <c r="G15" s="12" t="s">
        <v>41</v>
      </c>
      <c r="H15" s="13">
        <f>68.34+15.36+13.48+1.57</f>
        <v>98.75</v>
      </c>
      <c r="J15" s="8"/>
      <c r="K15" s="36" t="s">
        <v>8</v>
      </c>
      <c r="L15" s="37" t="s">
        <v>43</v>
      </c>
      <c r="M15" s="13">
        <f>0.66</f>
        <v>0.66</v>
      </c>
    </row>
    <row r="16" spans="1:13" x14ac:dyDescent="0.25">
      <c r="A16" s="36" t="s">
        <v>2</v>
      </c>
      <c r="B16" s="37" t="s">
        <v>44</v>
      </c>
      <c r="C16" s="13">
        <v>0.56000000000000005</v>
      </c>
    </row>
    <row r="17" spans="1:13" x14ac:dyDescent="0.25">
      <c r="A17" s="38"/>
      <c r="B17" s="38"/>
    </row>
    <row r="18" spans="1:13" x14ac:dyDescent="0.25">
      <c r="B18" s="102" t="s">
        <v>86</v>
      </c>
      <c r="C18" s="102"/>
      <c r="G18" s="102" t="s">
        <v>85</v>
      </c>
      <c r="H18" s="102"/>
      <c r="L18" s="102" t="s">
        <v>87</v>
      </c>
      <c r="M18" s="102"/>
    </row>
    <row r="19" spans="1:13" x14ac:dyDescent="0.25">
      <c r="B19" s="38" t="s">
        <v>76</v>
      </c>
      <c r="C19">
        <f>AVERAGE(C3,C8,C13)</f>
        <v>10.53</v>
      </c>
      <c r="G19" s="38" t="s">
        <v>76</v>
      </c>
      <c r="H19" s="72">
        <f>AVERAGE(H3,H9,H13)</f>
        <v>2.66</v>
      </c>
      <c r="L19" s="38" t="s">
        <v>76</v>
      </c>
      <c r="M19">
        <f>AVERAGE(M3,M8,M11)</f>
        <v>10.003333333333334</v>
      </c>
    </row>
    <row r="20" spans="1:13" x14ac:dyDescent="0.25">
      <c r="B20" s="38" t="s">
        <v>77</v>
      </c>
      <c r="C20">
        <f>AVERAGE(C4,C9,C14)</f>
        <v>4.1500000000000004</v>
      </c>
      <c r="G20" s="38" t="s">
        <v>77</v>
      </c>
      <c r="H20" s="72">
        <f>AVERAGE(H4,H10,H14)</f>
        <v>5.4733333333333336</v>
      </c>
      <c r="L20" s="38" t="s">
        <v>77</v>
      </c>
      <c r="M20">
        <f>AVERAGE(M4,M9,M12)</f>
        <v>8.3833333333333346</v>
      </c>
    </row>
    <row r="21" spans="1:13" x14ac:dyDescent="0.25">
      <c r="B21" s="38" t="s">
        <v>78</v>
      </c>
      <c r="C21">
        <f>AVERAGE(C5,C10,C15)</f>
        <v>84.926666666666662</v>
      </c>
      <c r="G21" s="38" t="s">
        <v>78</v>
      </c>
      <c r="H21" s="72">
        <f>AVERAGE(H5,H11,H15)</f>
        <v>91.36</v>
      </c>
      <c r="L21" s="38" t="s">
        <v>78</v>
      </c>
      <c r="M21">
        <f>AVERAGE(M5,M10,M13)</f>
        <v>80.933333333333337</v>
      </c>
    </row>
    <row r="24" spans="1:13" x14ac:dyDescent="0.25">
      <c r="A24" s="101">
        <v>44439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</row>
    <row r="25" spans="1:13" x14ac:dyDescent="0.25">
      <c r="A25" s="8" t="s">
        <v>18</v>
      </c>
      <c r="C25" t="s">
        <v>75</v>
      </c>
      <c r="F25" t="s">
        <v>42</v>
      </c>
      <c r="H25" t="s">
        <v>75</v>
      </c>
      <c r="K25" t="s">
        <v>20</v>
      </c>
      <c r="M25" t="s">
        <v>75</v>
      </c>
    </row>
    <row r="26" spans="1:13" x14ac:dyDescent="0.25">
      <c r="A26" s="14" t="s">
        <v>0</v>
      </c>
      <c r="B26" s="15" t="s">
        <v>39</v>
      </c>
      <c r="F26" s="14" t="s">
        <v>3</v>
      </c>
      <c r="G26" s="15" t="s">
        <v>39</v>
      </c>
      <c r="H26" s="16"/>
      <c r="K26" s="14" t="s">
        <v>6</v>
      </c>
      <c r="L26" s="15" t="s">
        <v>39</v>
      </c>
      <c r="M26" s="16"/>
    </row>
    <row r="27" spans="1:13" x14ac:dyDescent="0.25">
      <c r="A27" s="9" t="s">
        <v>0</v>
      </c>
      <c r="B27" s="1" t="s">
        <v>40</v>
      </c>
      <c r="F27" s="9" t="s">
        <v>3</v>
      </c>
      <c r="G27" s="1" t="s">
        <v>40</v>
      </c>
      <c r="H27" s="10"/>
      <c r="K27" s="9" t="s">
        <v>6</v>
      </c>
      <c r="L27" s="1" t="s">
        <v>40</v>
      </c>
      <c r="M27" s="10"/>
    </row>
    <row r="28" spans="1:13" x14ac:dyDescent="0.25">
      <c r="A28" s="9" t="s">
        <v>0</v>
      </c>
      <c r="B28" s="1" t="s">
        <v>41</v>
      </c>
      <c r="F28" s="9" t="s">
        <v>3</v>
      </c>
      <c r="G28" s="1" t="s">
        <v>41</v>
      </c>
      <c r="H28" s="10"/>
      <c r="K28" s="9" t="s">
        <v>6</v>
      </c>
      <c r="L28" s="1" t="s">
        <v>41</v>
      </c>
      <c r="M28" s="10"/>
    </row>
    <row r="29" spans="1:13" x14ac:dyDescent="0.25">
      <c r="A29" s="9" t="s">
        <v>0</v>
      </c>
      <c r="B29" s="38" t="s">
        <v>44</v>
      </c>
      <c r="F29" s="39" t="s">
        <v>3</v>
      </c>
      <c r="G29" s="38" t="s">
        <v>43</v>
      </c>
      <c r="H29" s="10"/>
      <c r="K29" s="9" t="s">
        <v>6</v>
      </c>
      <c r="L29" s="38" t="s">
        <v>44</v>
      </c>
      <c r="M29" s="10"/>
    </row>
    <row r="30" spans="1:13" x14ac:dyDescent="0.25">
      <c r="A30" s="9" t="s">
        <v>0</v>
      </c>
      <c r="B30" s="38" t="s">
        <v>66</v>
      </c>
      <c r="F30" s="39" t="s">
        <v>3</v>
      </c>
      <c r="G30" s="38" t="s">
        <v>44</v>
      </c>
      <c r="H30" s="10"/>
      <c r="K30" s="11" t="s">
        <v>6</v>
      </c>
      <c r="L30" s="37" t="s">
        <v>67</v>
      </c>
      <c r="M30" s="13"/>
    </row>
    <row r="31" spans="1:13" x14ac:dyDescent="0.25">
      <c r="A31" s="14" t="s">
        <v>1</v>
      </c>
      <c r="B31" s="15" t="s">
        <v>39</v>
      </c>
      <c r="C31" s="16"/>
      <c r="F31" s="36" t="s">
        <v>3</v>
      </c>
      <c r="G31" s="37" t="s">
        <v>66</v>
      </c>
      <c r="H31" s="13"/>
      <c r="K31" s="14" t="s">
        <v>7</v>
      </c>
      <c r="L31" s="15" t="s">
        <v>39</v>
      </c>
      <c r="M31" s="16"/>
    </row>
    <row r="32" spans="1:13" x14ac:dyDescent="0.25">
      <c r="A32" s="9" t="s">
        <v>1</v>
      </c>
      <c r="B32" s="1" t="s">
        <v>40</v>
      </c>
      <c r="C32" s="10"/>
      <c r="F32" s="14" t="s">
        <v>4</v>
      </c>
      <c r="G32" s="15" t="s">
        <v>39</v>
      </c>
      <c r="H32" s="16"/>
      <c r="J32" s="8"/>
      <c r="K32" s="9" t="s">
        <v>7</v>
      </c>
      <c r="L32" s="1" t="s">
        <v>40</v>
      </c>
      <c r="M32" s="10"/>
    </row>
    <row r="33" spans="1:13" x14ac:dyDescent="0.25">
      <c r="A33" s="9" t="s">
        <v>1</v>
      </c>
      <c r="B33" s="1" t="s">
        <v>41</v>
      </c>
      <c r="C33" s="10"/>
      <c r="F33" s="9" t="s">
        <v>4</v>
      </c>
      <c r="G33" s="1" t="s">
        <v>40</v>
      </c>
      <c r="H33" s="10"/>
      <c r="K33" s="11" t="s">
        <v>7</v>
      </c>
      <c r="L33" s="12" t="s">
        <v>41</v>
      </c>
      <c r="M33" s="13"/>
    </row>
    <row r="34" spans="1:13" x14ac:dyDescent="0.25">
      <c r="A34" s="39" t="s">
        <v>1</v>
      </c>
      <c r="B34" s="38" t="s">
        <v>43</v>
      </c>
      <c r="C34" s="40"/>
      <c r="F34" s="9" t="s">
        <v>4</v>
      </c>
      <c r="G34" s="1" t="s">
        <v>41</v>
      </c>
      <c r="H34" s="10"/>
      <c r="K34" s="14" t="s">
        <v>8</v>
      </c>
      <c r="L34" s="15" t="s">
        <v>39</v>
      </c>
      <c r="M34" s="16"/>
    </row>
    <row r="35" spans="1:13" x14ac:dyDescent="0.25">
      <c r="A35" s="39" t="s">
        <v>1</v>
      </c>
      <c r="B35" s="38" t="s">
        <v>44</v>
      </c>
      <c r="C35" s="40"/>
      <c r="F35" s="11" t="s">
        <v>4</v>
      </c>
      <c r="G35" s="37" t="s">
        <v>66</v>
      </c>
      <c r="H35" s="13"/>
      <c r="K35" s="9" t="s">
        <v>8</v>
      </c>
      <c r="L35" s="1" t="s">
        <v>40</v>
      </c>
      <c r="M35" s="10"/>
    </row>
    <row r="36" spans="1:13" x14ac:dyDescent="0.25">
      <c r="A36" s="14" t="s">
        <v>2</v>
      </c>
      <c r="B36" s="15" t="s">
        <v>39</v>
      </c>
      <c r="C36" s="16"/>
      <c r="F36" s="14" t="s">
        <v>5</v>
      </c>
      <c r="G36" s="15" t="s">
        <v>39</v>
      </c>
      <c r="H36" s="16"/>
      <c r="K36" s="9" t="s">
        <v>8</v>
      </c>
      <c r="L36" s="1" t="s">
        <v>41</v>
      </c>
      <c r="M36" s="10"/>
    </row>
    <row r="37" spans="1:13" x14ac:dyDescent="0.25">
      <c r="A37" s="9" t="s">
        <v>2</v>
      </c>
      <c r="B37" s="1" t="s">
        <v>40</v>
      </c>
      <c r="C37" s="10"/>
      <c r="F37" s="9" t="s">
        <v>5</v>
      </c>
      <c r="G37" s="1" t="s">
        <v>40</v>
      </c>
      <c r="H37" s="10"/>
      <c r="K37" s="9" t="s">
        <v>8</v>
      </c>
      <c r="L37" s="38" t="s">
        <v>44</v>
      </c>
      <c r="M37" s="10"/>
    </row>
    <row r="38" spans="1:13" x14ac:dyDescent="0.25">
      <c r="A38" s="9" t="s">
        <v>2</v>
      </c>
      <c r="B38" s="1" t="s">
        <v>41</v>
      </c>
      <c r="C38" s="10"/>
      <c r="F38" s="11" t="s">
        <v>5</v>
      </c>
      <c r="G38" s="12" t="s">
        <v>41</v>
      </c>
      <c r="H38" s="13"/>
      <c r="J38" s="8"/>
      <c r="K38" s="36" t="s">
        <v>8</v>
      </c>
      <c r="L38" s="37" t="s">
        <v>43</v>
      </c>
      <c r="M38" s="13"/>
    </row>
    <row r="39" spans="1:13" x14ac:dyDescent="0.25">
      <c r="A39" s="36" t="s">
        <v>2</v>
      </c>
      <c r="B39" s="37" t="s">
        <v>44</v>
      </c>
      <c r="C39" s="13"/>
    </row>
    <row r="40" spans="1:13" x14ac:dyDescent="0.25">
      <c r="A40" s="38"/>
      <c r="B40" s="38"/>
    </row>
    <row r="41" spans="1:13" x14ac:dyDescent="0.25">
      <c r="B41" s="102" t="s">
        <v>86</v>
      </c>
      <c r="C41" s="102"/>
      <c r="G41" s="102" t="s">
        <v>85</v>
      </c>
      <c r="H41" s="102"/>
      <c r="L41" s="102" t="s">
        <v>87</v>
      </c>
      <c r="M41" s="102"/>
    </row>
    <row r="42" spans="1:13" x14ac:dyDescent="0.25">
      <c r="B42" s="38" t="s">
        <v>76</v>
      </c>
      <c r="C42" t="e">
        <f>AVERAGE(C26,C31,C36)</f>
        <v>#DIV/0!</v>
      </c>
      <c r="G42" s="38" t="s">
        <v>76</v>
      </c>
      <c r="H42" s="72" t="e">
        <f>AVERAGE(H26,H32,H36)</f>
        <v>#DIV/0!</v>
      </c>
      <c r="L42" s="38" t="s">
        <v>76</v>
      </c>
      <c r="M42" t="e">
        <f>AVERAGE(M26,M31,M34)</f>
        <v>#DIV/0!</v>
      </c>
    </row>
    <row r="43" spans="1:13" x14ac:dyDescent="0.25">
      <c r="B43" s="38" t="s">
        <v>77</v>
      </c>
      <c r="C43" t="e">
        <f>AVERAGE(C27,C32,C37)</f>
        <v>#DIV/0!</v>
      </c>
      <c r="G43" s="38" t="s">
        <v>77</v>
      </c>
      <c r="H43" s="72" t="e">
        <f>AVERAGE(H27,H33,H37)</f>
        <v>#DIV/0!</v>
      </c>
      <c r="L43" s="38" t="s">
        <v>77</v>
      </c>
      <c r="M43" t="e">
        <f>AVERAGE(M27,M32,M35)</f>
        <v>#DIV/0!</v>
      </c>
    </row>
    <row r="44" spans="1:13" x14ac:dyDescent="0.25">
      <c r="B44" s="38" t="s">
        <v>78</v>
      </c>
      <c r="C44" t="e">
        <f>AVERAGE(C28,C33,C38)</f>
        <v>#DIV/0!</v>
      </c>
      <c r="G44" s="38" t="s">
        <v>78</v>
      </c>
      <c r="H44" s="72" t="e">
        <f>AVERAGE(H28,H34,H38)</f>
        <v>#DIV/0!</v>
      </c>
      <c r="L44" s="38" t="s">
        <v>78</v>
      </c>
      <c r="M44" t="e">
        <f>AVERAGE(M28,M33,M36)</f>
        <v>#DIV/0!</v>
      </c>
    </row>
  </sheetData>
  <mergeCells count="8">
    <mergeCell ref="B41:C41"/>
    <mergeCell ref="G41:H41"/>
    <mergeCell ref="L41:M41"/>
    <mergeCell ref="A1:M1"/>
    <mergeCell ref="B18:C18"/>
    <mergeCell ref="G18:H18"/>
    <mergeCell ref="L18:M18"/>
    <mergeCell ref="A24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Temp</vt:lpstr>
      <vt:lpstr>DO</vt:lpstr>
      <vt:lpstr>pH</vt:lpstr>
      <vt:lpstr>Secchi</vt:lpstr>
      <vt:lpstr>Lab</vt:lpstr>
      <vt:lpstr>Zoo</vt:lpstr>
      <vt:lpstr>Algae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Barthels</dc:creator>
  <cp:lastModifiedBy>Taylor Eoff</cp:lastModifiedBy>
  <dcterms:created xsi:type="dcterms:W3CDTF">2015-06-05T18:17:20Z</dcterms:created>
  <dcterms:modified xsi:type="dcterms:W3CDTF">2021-10-27T20:26:58Z</dcterms:modified>
</cp:coreProperties>
</file>